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Dades\Tec1\Comptabilitat\CPressupostaria\Historics\"/>
    </mc:Choice>
  </mc:AlternateContent>
  <xr:revisionPtr revIDLastSave="0" documentId="13_ncr:1_{DB14ACAD-6DF5-4C02-B475-3A74372899E1}" xr6:coauthVersionLast="47" xr6:coauthVersionMax="47" xr10:uidLastSave="{00000000-0000-0000-0000-000000000000}"/>
  <bookViews>
    <workbookView xWindow="-120" yWindow="-120" windowWidth="29040" windowHeight="15840" xr2:uid="{80E89F9D-C525-44A6-A1DE-C4A3EA80E372}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5" l="1"/>
  <c r="B59" i="5"/>
  <c r="B47" i="5"/>
  <c r="H44" i="5"/>
  <c r="D44" i="5"/>
  <c r="G44" i="5"/>
  <c r="K43" i="5"/>
  <c r="I44" i="5"/>
  <c r="K42" i="5"/>
  <c r="E44" i="5"/>
  <c r="I41" i="5"/>
  <c r="E41" i="5"/>
  <c r="H41" i="5"/>
  <c r="K40" i="5"/>
  <c r="D41" i="5"/>
  <c r="G41" i="5"/>
  <c r="K39" i="5"/>
  <c r="K37" i="5"/>
  <c r="K36" i="5"/>
  <c r="K35" i="5"/>
  <c r="K34" i="5"/>
  <c r="I38" i="5"/>
  <c r="H38" i="5"/>
  <c r="H47" i="5" s="1"/>
  <c r="G38" i="5"/>
  <c r="F38" i="5"/>
  <c r="E38" i="5"/>
  <c r="D38" i="5"/>
  <c r="H22" i="5"/>
  <c r="H56" i="5" s="1"/>
  <c r="D22" i="5"/>
  <c r="D56" i="5" s="1"/>
  <c r="K21" i="5"/>
  <c r="K20" i="5"/>
  <c r="I22" i="5"/>
  <c r="I56" i="5" s="1"/>
  <c r="G22" i="5"/>
  <c r="F22" i="5"/>
  <c r="E22" i="5"/>
  <c r="E56" i="5" s="1"/>
  <c r="I19" i="5"/>
  <c r="I55" i="5" s="1"/>
  <c r="E19" i="5"/>
  <c r="K18" i="5"/>
  <c r="H19" i="5"/>
  <c r="H55" i="5" s="1"/>
  <c r="G19" i="5"/>
  <c r="G55" i="5" s="1"/>
  <c r="K17" i="5"/>
  <c r="D19" i="5"/>
  <c r="K15" i="5"/>
  <c r="K14" i="5"/>
  <c r="K13" i="5"/>
  <c r="F16" i="5"/>
  <c r="I16" i="5"/>
  <c r="H16" i="5"/>
  <c r="G16" i="5"/>
  <c r="K11" i="5"/>
  <c r="E16" i="5"/>
  <c r="D16" i="5"/>
  <c r="K7" i="5"/>
  <c r="A3" i="5"/>
  <c r="K70" i="4"/>
  <c r="B25" i="4"/>
  <c r="H22" i="4"/>
  <c r="D22" i="4"/>
  <c r="K22" i="4" s="1"/>
  <c r="K21" i="4"/>
  <c r="K20" i="4"/>
  <c r="I22" i="4"/>
  <c r="G22" i="4"/>
  <c r="F22" i="4"/>
  <c r="E22" i="4"/>
  <c r="I19" i="4"/>
  <c r="E19" i="4"/>
  <c r="K18" i="4"/>
  <c r="H19" i="4"/>
  <c r="G19" i="4"/>
  <c r="F19" i="4"/>
  <c r="D19" i="4"/>
  <c r="K19" i="4" s="1"/>
  <c r="K15" i="4"/>
  <c r="K14" i="4"/>
  <c r="K13" i="4"/>
  <c r="K12" i="4"/>
  <c r="F16" i="4"/>
  <c r="I16" i="4"/>
  <c r="H16" i="4"/>
  <c r="G16" i="4"/>
  <c r="E16" i="4"/>
  <c r="D16" i="4"/>
  <c r="K7" i="4"/>
  <c r="A3" i="4"/>
  <c r="L84" i="3"/>
  <c r="L84" i="2"/>
  <c r="B45" i="1"/>
  <c r="B44" i="1"/>
  <c r="B24" i="1"/>
  <c r="B23" i="1"/>
  <c r="D47" i="5" l="1"/>
  <c r="D55" i="5"/>
  <c r="E55" i="5"/>
  <c r="E54" i="5"/>
  <c r="E25" i="5"/>
  <c r="K38" i="5"/>
  <c r="G25" i="4"/>
  <c r="K22" i="5"/>
  <c r="D25" i="4"/>
  <c r="K16" i="4"/>
  <c r="H25" i="4"/>
  <c r="F25" i="4"/>
  <c r="G25" i="5"/>
  <c r="G54" i="5"/>
  <c r="G56" i="5"/>
  <c r="I54" i="5"/>
  <c r="I25" i="5"/>
  <c r="G47" i="5"/>
  <c r="E25" i="4"/>
  <c r="I25" i="4"/>
  <c r="D25" i="5"/>
  <c r="D59" i="5" s="1"/>
  <c r="D54" i="5"/>
  <c r="H25" i="5"/>
  <c r="H59" i="5" s="1"/>
  <c r="H54" i="5"/>
  <c r="K16" i="5"/>
  <c r="F54" i="5"/>
  <c r="E47" i="5"/>
  <c r="I47" i="5"/>
  <c r="F41" i="5"/>
  <c r="K41" i="5" s="1"/>
  <c r="K33" i="5"/>
  <c r="K11" i="4"/>
  <c r="F19" i="5"/>
  <c r="F44" i="5"/>
  <c r="K44" i="5" s="1"/>
  <c r="K12" i="5"/>
  <c r="K17" i="4"/>
  <c r="K25" i="4" l="1"/>
  <c r="G59" i="5"/>
  <c r="F55" i="5"/>
  <c r="K19" i="5"/>
  <c r="I59" i="5"/>
  <c r="F47" i="5"/>
  <c r="K47" i="5" s="1"/>
  <c r="F56" i="5"/>
  <c r="E59" i="5"/>
  <c r="F25" i="5"/>
  <c r="F59" i="5" l="1"/>
  <c r="K25" i="5"/>
</calcChain>
</file>

<file path=xl/sharedStrings.xml><?xml version="1.0" encoding="utf-8"?>
<sst xmlns="http://schemas.openxmlformats.org/spreadsheetml/2006/main" count="139" uniqueCount="82">
  <si>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</si>
  <si>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</si>
  <si>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</si>
  <si>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</si>
  <si>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</si>
  <si>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</si>
  <si>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</si>
  <si>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</si>
  <si>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</si>
  <si>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</si>
  <si>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</si>
  <si>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</si>
  <si>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</si>
  <si>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</si>
  <si>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</si>
  <si>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</si>
  <si>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</si>
  <si>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</si>
  <si>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</si>
  <si>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</si>
  <si>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</si>
  <si>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</si>
  <si>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</si>
  <si>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</si>
  <si>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</si>
  <si>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</si>
  <si>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</si>
  <si>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</si>
  <si>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</si>
  <si>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</si>
  <si>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</si>
  <si>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</si>
  <si>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</si>
  <si>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</si>
  <si>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</si>
  <si>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</si>
  <si>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</si>
  <si>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</si>
  <si>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</si>
  <si>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</si>
  <si>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</si>
  <si>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</si>
  <si>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</si>
  <si>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</si>
  <si>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</si>
  <si>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</si>
  <si>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</si>
  <si>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</si>
  <si>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</si>
  <si>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</si>
  <si>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</si>
  <si>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</si>
  <si>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</si>
  <si>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</si>
  <si>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</si>
  <si>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</si>
  <si>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</si>
  <si>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</si>
  <si>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</si>
  <si>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</si>
  <si>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</si>
  <si>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</si>
  <si>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</si>
  <si>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</si>
  <si>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</si>
  <si>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</si>
  <si>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</si>
  <si>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</si>
  <si>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</si>
  <si>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</si>
  <si>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</si>
  <si>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</si>
  <si>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</si>
  <si>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</si>
  <si>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</si>
  <si>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</si>
  <si>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</si>
  <si>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</si>
  <si>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</si>
  <si>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</si>
  <si>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</si>
  <si>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31 de desembre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</si>
</sst>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.00\ _€_-;\-* #,##0.00\ _€_-;_-* &quot;-&quot;??\ _€_-;_-@_-"/>
    <numFmt numFmtId="166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Alignment="1">
      <alignment horizontal="right" indent="1"/>
    </xf>
    <xf numFmtId="0" fontId="18" fillId="0" borderId="0" xfId="0" applyFont="1" applyAlignment="1">
      <alignment horizontal="left" inden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8" fillId="0" borderId="26" xfId="0" applyFont="1" applyBorder="1" applyAlignment="1">
      <alignment horizontal="center" wrapText="1"/>
    </xf>
    <xf numFmtId="165" fontId="8" fillId="0" borderId="26" xfId="0" applyNumberFormat="1" applyFont="1" applyBorder="1" applyAlignment="1">
      <alignment horizontal="center" wrapText="1"/>
    </xf>
    <xf numFmtId="165" fontId="8" fillId="0" borderId="27" xfId="0" applyNumberFormat="1" applyFont="1" applyBorder="1" applyAlignment="1">
      <alignment horizontal="center" wrapText="1"/>
    </xf>
    <xf numFmtId="49" fontId="8" fillId="0" borderId="26" xfId="0" applyNumberFormat="1" applyFont="1" applyBorder="1" applyAlignment="1">
      <alignment horizontal="center" wrapText="1"/>
    </xf>
    <xf numFmtId="0" fontId="8" fillId="0" borderId="29" xfId="0" quotePrefix="1" applyFont="1" applyBorder="1" applyAlignment="1">
      <alignment horizontal="center" vertical="center" wrapText="1"/>
    </xf>
    <xf numFmtId="0" fontId="8" fillId="0" borderId="27" xfId="0" quotePrefix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/>
    <xf numFmtId="165" fontId="21" fillId="0" borderId="32" xfId="0" applyNumberFormat="1" applyFont="1" applyBorder="1"/>
    <xf numFmtId="165" fontId="21" fillId="0" borderId="33" xfId="0" applyNumberFormat="1" applyFont="1" applyBorder="1"/>
    <xf numFmtId="165" fontId="21" fillId="0" borderId="34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2" fillId="0" borderId="30" xfId="0" applyNumberFormat="1" applyFont="1" applyBorder="1" applyAlignment="1">
      <alignment horizontal="right"/>
    </xf>
    <xf numFmtId="165" fontId="21" fillId="0" borderId="35" xfId="0" applyNumberFormat="1" applyFont="1" applyBorder="1"/>
    <xf numFmtId="165" fontId="21" fillId="0" borderId="36" xfId="0" applyNumberFormat="1" applyFont="1" applyBorder="1" applyAlignment="1">
      <alignment horizontal="right"/>
    </xf>
    <xf numFmtId="0" fontId="23" fillId="0" borderId="37" xfId="0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165" fontId="23" fillId="0" borderId="40" xfId="0" applyNumberFormat="1" applyFont="1" applyBorder="1"/>
    <xf numFmtId="165" fontId="23" fillId="0" borderId="41" xfId="0" applyNumberFormat="1" applyFont="1" applyBorder="1"/>
    <xf numFmtId="166" fontId="25" fillId="0" borderId="42" xfId="1" applyNumberFormat="1" applyFont="1" applyBorder="1" applyAlignment="1">
      <alignment horizontal="right"/>
    </xf>
    <xf numFmtId="165" fontId="21" fillId="0" borderId="43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5" fontId="21" fillId="0" borderId="44" xfId="0" applyNumberFormat="1" applyFont="1" applyBorder="1"/>
    <xf numFmtId="165" fontId="21" fillId="0" borderId="45" xfId="0" applyNumberFormat="1" applyFont="1" applyBorder="1"/>
    <xf numFmtId="165" fontId="21" fillId="0" borderId="46" xfId="0" applyNumberFormat="1" applyFont="1" applyBorder="1"/>
    <xf numFmtId="165" fontId="21" fillId="0" borderId="47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21" fillId="0" borderId="50" xfId="0" applyNumberFormat="1" applyFont="1" applyBorder="1"/>
    <xf numFmtId="165" fontId="21" fillId="0" borderId="51" xfId="0" applyNumberFormat="1" applyFont="1" applyBorder="1" applyAlignment="1">
      <alignment horizontal="right"/>
    </xf>
    <xf numFmtId="166" fontId="22" fillId="0" borderId="52" xfId="0" applyNumberFormat="1" applyFont="1" applyBorder="1" applyAlignment="1">
      <alignment horizontal="right"/>
    </xf>
    <xf numFmtId="166" fontId="26" fillId="0" borderId="0" xfId="0" applyNumberFormat="1" applyFont="1"/>
    <xf numFmtId="0" fontId="20" fillId="0" borderId="0" xfId="0" applyFont="1" applyAlignment="1">
      <alignment horizontal="right" vertical="center"/>
    </xf>
    <xf numFmtId="165" fontId="27" fillId="0" borderId="53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6" fontId="25" fillId="0" borderId="42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quotePrefix="1" applyFont="1" applyAlignment="1">
      <alignment horizontal="center" vertical="center" wrapText="1"/>
    </xf>
    <xf numFmtId="165" fontId="21" fillId="0" borderId="0" xfId="0" applyNumberFormat="1" applyFont="1"/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165" fontId="23" fillId="0" borderId="0" xfId="0" applyNumberFormat="1" applyFont="1"/>
    <xf numFmtId="166" fontId="25" fillId="0" borderId="0" xfId="1" applyNumberFormat="1" applyFont="1" applyFill="1" applyBorder="1" applyAlignment="1">
      <alignment horizontal="right"/>
    </xf>
    <xf numFmtId="166" fontId="25" fillId="0" borderId="0" xfId="1" applyNumberFormat="1" applyFont="1" applyFill="1" applyBorder="1" applyAlignment="1">
      <alignment horizontal="right" vertical="center"/>
    </xf>
    <xf numFmtId="165" fontId="21" fillId="0" borderId="54" xfId="0" applyNumberFormat="1" applyFont="1" applyBorder="1"/>
    <xf numFmtId="165" fontId="21" fillId="0" borderId="34" xfId="0" applyNumberFormat="1" applyFont="1" applyBorder="1"/>
    <xf numFmtId="165" fontId="21" fillId="0" borderId="55" xfId="0" applyNumberFormat="1" applyFont="1" applyBorder="1"/>
    <xf numFmtId="165" fontId="21" fillId="0" borderId="56" xfId="0" applyNumberFormat="1" applyFont="1" applyBorder="1"/>
    <xf numFmtId="165" fontId="21" fillId="0" borderId="57" xfId="0" applyNumberFormat="1" applyFont="1" applyBorder="1"/>
    <xf numFmtId="165" fontId="21" fillId="0" borderId="41" xfId="0" applyNumberFormat="1" applyFont="1" applyBorder="1"/>
    <xf numFmtId="165" fontId="21" fillId="0" borderId="58" xfId="0" applyNumberFormat="1" applyFont="1" applyBorder="1"/>
    <xf numFmtId="165" fontId="23" fillId="0" borderId="42" xfId="0" applyNumberFormat="1" applyFont="1" applyBorder="1"/>
    <xf numFmtId="165" fontId="21" fillId="0" borderId="59" xfId="0" applyNumberFormat="1" applyFont="1" applyBorder="1"/>
    <xf numFmtId="165" fontId="21" fillId="0" borderId="47" xfId="0" applyNumberFormat="1" applyFont="1" applyBorder="1"/>
    <xf numFmtId="165" fontId="21" fillId="0" borderId="60" xfId="0" applyNumberFormat="1" applyFont="1" applyBorder="1"/>
    <xf numFmtId="4" fontId="21" fillId="0" borderId="0" xfId="0" applyNumberFormat="1" applyFont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1.243,78</c:v>
                  </c:pt>
                  <c:pt idx="1">
                    <c:v>1.796,81</c:v>
                  </c:pt>
                  <c:pt idx="2">
                    <c:v>1.337,45</c:v>
                  </c:pt>
                  <c:pt idx="3">
                    <c:v>1.311,88</c:v>
                  </c:pt>
                  <c:pt idx="4">
                    <c:v>25,58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1243.7760000000001</c:v>
                </c:pt>
                <c:pt idx="1">
                  <c:v>1796.8125004199999</c:v>
                </c:pt>
                <c:pt idx="2">
                  <c:v>1337.45355703</c:v>
                </c:pt>
                <c:pt idx="3">
                  <c:v>1311.8761029699995</c:v>
                </c:pt>
                <c:pt idx="4">
                  <c:v>25.577454059999997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9-4416-A9DF-6C145198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957760"/>
        <c:axId val="161959296"/>
        <c:axId val="0"/>
      </c:bar3DChart>
      <c:catAx>
        <c:axId val="1619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59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9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204.43941496000002</c:v>
                </c:pt>
                <c:pt idx="1">
                  <c:v>109.36803209</c:v>
                </c:pt>
                <c:pt idx="2">
                  <c:v>9.7335877900000014</c:v>
                </c:pt>
                <c:pt idx="3">
                  <c:v>797.70418126999994</c:v>
                </c:pt>
                <c:pt idx="4">
                  <c:v>18.366586590000001</c:v>
                </c:pt>
                <c:pt idx="5">
                  <c:v>0.66630900000000004</c:v>
                </c:pt>
                <c:pt idx="6">
                  <c:v>5.9904712499999997</c:v>
                </c:pt>
                <c:pt idx="7">
                  <c:v>191.18497407999999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1-4AAE-8783-A15BE3EBAEA7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176.46899999999999</c:v>
                </c:pt>
                <c:pt idx="1">
                  <c:v>99.520499999999998</c:v>
                </c:pt>
                <c:pt idx="2">
                  <c:v>5.1070000000000002</c:v>
                </c:pt>
                <c:pt idx="3">
                  <c:v>789.72672243</c:v>
                </c:pt>
                <c:pt idx="4">
                  <c:v>11.193099999999999</c:v>
                </c:pt>
                <c:pt idx="5">
                  <c:v>0</c:v>
                </c:pt>
                <c:pt idx="6">
                  <c:v>4.4288999999999996</c:v>
                </c:pt>
                <c:pt idx="7">
                  <c:v>710.36727799000005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1-4AAE-8783-A15BE3EB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334208"/>
        <c:axId val="162335744"/>
        <c:axId val="0"/>
      </c:bar3DChart>
      <c:catAx>
        <c:axId val="16233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233420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A-4D4E-893D-8363984EE012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A-4D4E-893D-8363984EE012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A-4D4E-893D-8363984EE012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A-4D4E-893D-8363984EE012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1311.8761029699995</c:v>
                </c:pt>
                <c:pt idx="1">
                  <c:v>25.577454059999997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EA-4D4E-893D-8363984EE012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1.243,78</c:v>
                  </c:pt>
                  <c:pt idx="1">
                    <c:v>1.796,81</c:v>
                  </c:pt>
                  <c:pt idx="2">
                    <c:v>1.630,55</c:v>
                  </c:pt>
                  <c:pt idx="3">
                    <c:v>1.377,18</c:v>
                  </c:pt>
                  <c:pt idx="4">
                    <c:v>1.375,60</c:v>
                  </c:pt>
                  <c:pt idx="5">
                    <c:v>1,58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1243.7760000000001</c:v>
                </c:pt>
                <c:pt idx="1">
                  <c:v>1796.8125004199997</c:v>
                </c:pt>
                <c:pt idx="2">
                  <c:v>1630.5502781299999</c:v>
                </c:pt>
                <c:pt idx="3">
                  <c:v>1377.1819580899999</c:v>
                </c:pt>
                <c:pt idx="4">
                  <c:v>1375.6014964799999</c:v>
                </c:pt>
                <c:pt idx="5">
                  <c:v>1.5804616100000002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2-425A-BA84-FB4D8892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456"/>
        <c:axId val="159769344"/>
        <c:axId val="0"/>
      </c:bar3DChart>
      <c:catAx>
        <c:axId val="159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693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597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250.00108939999976</c:v>
                </c:pt>
                <c:pt idx="1">
                  <c:v>144.86869858000006</c:v>
                </c:pt>
                <c:pt idx="2">
                  <c:v>4.3282999999999999E-4</c:v>
                </c:pt>
                <c:pt idx="3">
                  <c:v>430.29580459999988</c:v>
                </c:pt>
                <c:pt idx="4">
                  <c:v>0</c:v>
                </c:pt>
                <c:pt idx="5">
                  <c:v>105.54825095000002</c:v>
                </c:pt>
                <c:pt idx="6">
                  <c:v>496.23363551000017</c:v>
                </c:pt>
                <c:pt idx="7">
                  <c:v>203.60236626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5-42D4-B800-6082C1F5016D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279.87056342999989</c:v>
                </c:pt>
                <c:pt idx="1">
                  <c:v>166.56997752000001</c:v>
                </c:pt>
                <c:pt idx="2">
                  <c:v>0.111</c:v>
                </c:pt>
                <c:pt idx="3">
                  <c:v>465.65594840999984</c:v>
                </c:pt>
                <c:pt idx="4">
                  <c:v>4</c:v>
                </c:pt>
                <c:pt idx="5">
                  <c:v>129.98892407</c:v>
                </c:pt>
                <c:pt idx="6">
                  <c:v>545.11893496999994</c:v>
                </c:pt>
                <c:pt idx="7">
                  <c:v>205.49715202000002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5-42D4-B800-6082C1F5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1725056"/>
        <c:axId val="161726848"/>
        <c:axId val="0"/>
      </c:bar3DChart>
      <c:catAx>
        <c:axId val="161725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268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1725056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44-44D9-AD2B-048A023FFFC5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44-44D9-AD2B-048A023FFFC5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4-44D9-AD2B-048A023FFFC5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4-44D9-AD2B-048A023FFFC5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1375.6014964799999</c:v>
                </c:pt>
                <c:pt idx="1">
                  <c:v>1.5804616100000002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4-44D9-AD2B-048A023FFFC5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7BD24B1-ED36-4B88-9166-ED7B74AF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591C9C3-1B92-4ED0-BBC6-01F76F5FE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:a16="http://schemas.microsoft.com/office/drawing/2014/main" id="{2BEEB5D2-EB3A-4EC9-80F0-AE1FA8DB8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:a16="http://schemas.microsoft.com/office/drawing/2014/main" id="{8764112A-4640-47C6-9C17-9ACB8AA79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:a16="http://schemas.microsoft.com/office/drawing/2014/main" id="{02DB19C9-9363-45EB-8FC8-352EF72C4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EB6D72AC-713C-4056-8D48-DFFF29E1BCB4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55F645CB-5827-415F-A171-66BC4BDAB27A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A7F2EB85-B06D-40DA-AA04-7C317EBBD286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DE1BCD18-B864-45F4-A86D-42ABF1D6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:a16="http://schemas.microsoft.com/office/drawing/2014/main" id="{F3196CCF-BA66-4AAD-B2F9-332AEF2CE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:a16="http://schemas.microsoft.com/office/drawing/2014/main" id="{AB74716C-640A-4980-80E8-D90A487AF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:a16="http://schemas.microsoft.com/office/drawing/2014/main" id="{198EBB91-F5F9-45F0-B6DD-451ED55F5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:a16="http://schemas.microsoft.com/office/drawing/2014/main" id="{8E63D013-1158-47BC-BBF2-FF522B9EC6D7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:a16="http://schemas.microsoft.com/office/drawing/2014/main" id="{FA676D06-DD51-428E-AA76-4A08EAC6A89B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465B4F50-FE97-41EC-8A24-4EA898AC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40D979A-0CE1-49BE-9A07-5EC6772A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Dades\Tec1\Comptabilitat\CPressupostaria\Estats2024.xlsm" TargetMode="External"/><Relationship Id="rId1" Type="http://schemas.openxmlformats.org/officeDocument/2006/relationships/externalLinkPath" Target="/SCO/Dades/Tec1/Comptabilitat/CPressupostaria/Estats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Serveis Generals i Transició Digital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liquidació del pressupost</v>
          </cell>
        </row>
        <row r="13">
          <cell r="C13" t="str">
            <v>liquidació</v>
          </cell>
        </row>
        <row r="16">
          <cell r="C16" t="str">
            <v>31 de desembre de 2024</v>
          </cell>
        </row>
        <row r="19">
          <cell r="C19">
            <v>45657</v>
          </cell>
        </row>
        <row r="20">
          <cell r="C20">
            <v>31</v>
          </cell>
        </row>
        <row r="21">
          <cell r="C21">
            <v>12</v>
          </cell>
        </row>
        <row r="22">
          <cell r="C22">
            <v>2024</v>
          </cell>
        </row>
        <row r="23">
          <cell r="C23" t="str">
            <v/>
          </cell>
        </row>
        <row r="24">
          <cell r="C24">
            <v>45691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366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29</v>
          </cell>
          <cell r="G9">
            <v>60</v>
          </cell>
          <cell r="H9">
            <v>335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91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121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152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182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213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244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274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305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335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366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2023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liquidació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liquidació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liquidació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D6">
            <v>279870563.42999989</v>
          </cell>
        </row>
      </sheetData>
      <sheetData sheetId="18">
        <row r="6">
          <cell r="D6">
            <v>176469000</v>
          </cell>
        </row>
      </sheetData>
      <sheetData sheetId="19"/>
      <sheetData sheetId="20"/>
      <sheetData sheetId="21">
        <row r="4">
          <cell r="C4">
            <v>45657</v>
          </cell>
          <cell r="E4">
            <v>45660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6874-439F-4366-9CC5-49A8D5CC2F73}">
  <sheetPr codeName="Hoja36"/>
  <dimension ref="A1:K68"/>
  <sheetViews>
    <sheetView showGridLines="0" tabSelected="1" workbookViewId="0">
      <pane ySplit="1" topLeftCell="A2" activePane="bottomLeft" state="frozen"/>
      <selection activeCell="R35" sqref="R35"/>
      <selection pane="bottomLeft" activeCell="D20" sqref="D20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4" width="17.5703125" bestFit="1" customWidth="1"/>
    <col min="5" max="5" width="16.42578125" customWidth="1"/>
    <col min="6" max="8" width="17.5703125" bestFit="1" customWidth="1"/>
    <col min="9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tr">
        <f>titol</f>
        <v>liquidació del pressupost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</v>
      </c>
      <c r="H7" s="45"/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H8" s="45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58</v>
      </c>
      <c r="E9" s="47" t="s">
        <v>59</v>
      </c>
      <c r="F9" s="47" t="s">
        <v>60</v>
      </c>
      <c r="G9" s="47" t="s">
        <v>61</v>
      </c>
      <c r="H9" s="47" t="s">
        <v>62</v>
      </c>
      <c r="I9" s="47" t="s">
        <v>6</v>
      </c>
      <c r="J9" s="49"/>
      <c r="K9" s="50" t="s">
        <v>63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64</v>
      </c>
      <c r="G10" s="51" t="s">
        <v>42</v>
      </c>
      <c r="H10" s="51" t="s">
        <v>43</v>
      </c>
      <c r="I10" s="51" t="s">
        <v>65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66</v>
      </c>
      <c r="D11" s="69">
        <v>176469000</v>
      </c>
      <c r="E11" s="56">
        <v>0</v>
      </c>
      <c r="F11" s="57">
        <v>176469000</v>
      </c>
      <c r="G11" s="99">
        <v>204439414.96000001</v>
      </c>
      <c r="H11" s="56">
        <v>185976215.06</v>
      </c>
      <c r="I11" s="100">
        <v>18463199.899999999</v>
      </c>
      <c r="J11" s="59"/>
      <c r="K11" s="60">
        <f t="shared" ref="K11:K22" si="0">IF(F11=0,0,G11/F11)</f>
        <v>1.1585004446106681</v>
      </c>
    </row>
    <row r="12" spans="1:11" ht="16.5" x14ac:dyDescent="0.3">
      <c r="A12" s="53">
        <v>2</v>
      </c>
      <c r="B12" s="54" t="s">
        <v>67</v>
      </c>
      <c r="D12" s="55">
        <v>99520500</v>
      </c>
      <c r="E12" s="56">
        <v>0</v>
      </c>
      <c r="F12" s="61">
        <v>99520500</v>
      </c>
      <c r="G12" s="101">
        <v>109368032.09</v>
      </c>
      <c r="H12" s="56">
        <v>109368032.09</v>
      </c>
      <c r="I12" s="100">
        <v>0</v>
      </c>
      <c r="J12" s="59"/>
      <c r="K12" s="60">
        <f t="shared" si="0"/>
        <v>1.0989497851196488</v>
      </c>
    </row>
    <row r="13" spans="1:11" ht="16.5" x14ac:dyDescent="0.3">
      <c r="A13" s="53">
        <v>3</v>
      </c>
      <c r="B13" s="54" t="s">
        <v>68</v>
      </c>
      <c r="D13" s="55">
        <v>5107000</v>
      </c>
      <c r="E13" s="56">
        <v>0</v>
      </c>
      <c r="F13" s="61">
        <v>5107000</v>
      </c>
      <c r="G13" s="101">
        <v>9733587.790000001</v>
      </c>
      <c r="H13" s="56">
        <v>7689542.0400000019</v>
      </c>
      <c r="I13" s="100">
        <v>2044045.7499999998</v>
      </c>
      <c r="J13" s="59"/>
      <c r="K13" s="60">
        <f t="shared" si="0"/>
        <v>1.9059306422557276</v>
      </c>
    </row>
    <row r="14" spans="1:11" ht="16.5" x14ac:dyDescent="0.3">
      <c r="A14" s="53">
        <v>4</v>
      </c>
      <c r="B14" s="54" t="s">
        <v>49</v>
      </c>
      <c r="D14" s="55">
        <v>761707500</v>
      </c>
      <c r="E14" s="56">
        <v>28019222.43</v>
      </c>
      <c r="F14" s="61">
        <v>789726722.42999995</v>
      </c>
      <c r="G14" s="101">
        <v>797704181.26999998</v>
      </c>
      <c r="H14" s="56">
        <v>793268677.72999978</v>
      </c>
      <c r="I14" s="100">
        <v>4435503.54</v>
      </c>
      <c r="J14" s="59"/>
      <c r="K14" s="60">
        <f t="shared" si="0"/>
        <v>1.0101015435003304</v>
      </c>
    </row>
    <row r="15" spans="1:11" ht="17.25" thickBot="1" x14ac:dyDescent="0.35">
      <c r="A15" s="70">
        <v>5</v>
      </c>
      <c r="B15" s="71" t="s">
        <v>69</v>
      </c>
      <c r="D15" s="72">
        <v>11193100</v>
      </c>
      <c r="E15" s="102">
        <v>0</v>
      </c>
      <c r="F15" s="103">
        <v>11193100</v>
      </c>
      <c r="G15" s="104">
        <v>18366586.59</v>
      </c>
      <c r="H15" s="102">
        <v>17992277.810000002</v>
      </c>
      <c r="I15" s="105">
        <v>374308.78</v>
      </c>
      <c r="J15" s="59"/>
      <c r="K15" s="60">
        <f t="shared" si="0"/>
        <v>1.6408847048628172</v>
      </c>
    </row>
    <row r="16" spans="1:11" ht="17.25" thickBot="1" x14ac:dyDescent="0.35">
      <c r="A16" s="63"/>
      <c r="B16" s="64" t="s">
        <v>70</v>
      </c>
      <c r="C16" s="65"/>
      <c r="D16" s="66">
        <f t="shared" ref="D16:I16" si="1">SUM(D11:D15)</f>
        <v>1053997100</v>
      </c>
      <c r="E16" s="66">
        <f t="shared" si="1"/>
        <v>28019222.43</v>
      </c>
      <c r="F16" s="106">
        <f t="shared" si="1"/>
        <v>1082016322.4299998</v>
      </c>
      <c r="G16" s="66">
        <f>SUM(G11:G15)</f>
        <v>1139611802.7</v>
      </c>
      <c r="H16" s="66">
        <f>SUM(H11:H15)</f>
        <v>1114294744.7299998</v>
      </c>
      <c r="I16" s="66">
        <f t="shared" si="1"/>
        <v>25317057.969999999</v>
      </c>
      <c r="J16" s="67"/>
      <c r="K16" s="68">
        <f t="shared" si="0"/>
        <v>1.0532297702687625</v>
      </c>
    </row>
    <row r="17" spans="1:11" ht="28.35" customHeight="1" x14ac:dyDescent="0.3">
      <c r="A17" s="53">
        <v>6</v>
      </c>
      <c r="B17" s="54" t="s">
        <v>71</v>
      </c>
      <c r="D17" s="69">
        <v>0</v>
      </c>
      <c r="E17" s="56">
        <v>0</v>
      </c>
      <c r="F17" s="61">
        <v>0</v>
      </c>
      <c r="G17" s="101">
        <v>666309</v>
      </c>
      <c r="H17" s="56">
        <v>573736.59</v>
      </c>
      <c r="I17" s="100">
        <v>92572.41</v>
      </c>
      <c r="J17" s="59"/>
      <c r="K17" s="60">
        <f t="shared" si="0"/>
        <v>0</v>
      </c>
    </row>
    <row r="18" spans="1:11" ht="17.25" thickBot="1" x14ac:dyDescent="0.35">
      <c r="A18" s="70">
        <v>7</v>
      </c>
      <c r="B18" s="71" t="s">
        <v>53</v>
      </c>
      <c r="D18" s="72">
        <v>4428900</v>
      </c>
      <c r="E18" s="73">
        <v>0</v>
      </c>
      <c r="F18" s="74">
        <v>4428900</v>
      </c>
      <c r="G18" s="107">
        <v>5990471.25</v>
      </c>
      <c r="H18" s="73">
        <v>5887856.3099999996</v>
      </c>
      <c r="I18" s="108">
        <v>102614.94</v>
      </c>
      <c r="J18" s="59"/>
      <c r="K18" s="60">
        <f t="shared" si="0"/>
        <v>1.352586703244598</v>
      </c>
    </row>
    <row r="19" spans="1:11" ht="17.25" thickBot="1" x14ac:dyDescent="0.35">
      <c r="A19" s="63"/>
      <c r="B19" s="64" t="s">
        <v>72</v>
      </c>
      <c r="C19" s="65"/>
      <c r="D19" s="66">
        <f t="shared" ref="D19:I19" si="2">D17+D18</f>
        <v>4428900</v>
      </c>
      <c r="E19" s="66">
        <f t="shared" si="2"/>
        <v>0</v>
      </c>
      <c r="F19" s="106">
        <f t="shared" si="2"/>
        <v>4428900</v>
      </c>
      <c r="G19" s="66">
        <f>G17+G18</f>
        <v>6656780.25</v>
      </c>
      <c r="H19" s="66">
        <f>H17+H18</f>
        <v>6461592.8999999994</v>
      </c>
      <c r="I19" s="66">
        <f t="shared" si="2"/>
        <v>195187.35</v>
      </c>
      <c r="J19" s="67"/>
      <c r="K19" s="68">
        <f t="shared" si="0"/>
        <v>1.5030324121113594</v>
      </c>
    </row>
    <row r="20" spans="1:11" ht="28.35" customHeight="1" x14ac:dyDescent="0.3">
      <c r="A20" s="53">
        <v>8</v>
      </c>
      <c r="B20" s="54" t="s">
        <v>55</v>
      </c>
      <c r="D20" s="69">
        <v>185350000</v>
      </c>
      <c r="E20" s="56">
        <v>525017277.99000001</v>
      </c>
      <c r="F20" s="61">
        <v>710367277.99000001</v>
      </c>
      <c r="G20" s="101">
        <v>191184974.07999998</v>
      </c>
      <c r="H20" s="56">
        <v>191119765.34</v>
      </c>
      <c r="I20" s="100">
        <v>65208.740000000005</v>
      </c>
      <c r="J20" s="59"/>
      <c r="K20" s="60">
        <f t="shared" si="0"/>
        <v>0.2691353895423817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4">
        <v>0</v>
      </c>
      <c r="G21" s="107">
        <v>0</v>
      </c>
      <c r="H21" s="73">
        <v>0</v>
      </c>
      <c r="I21" s="108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73</v>
      </c>
      <c r="C22" s="65"/>
      <c r="D22" s="66">
        <f t="shared" ref="D22:I22" si="3">D20+D21</f>
        <v>185350000</v>
      </c>
      <c r="E22" s="66">
        <f t="shared" si="3"/>
        <v>525017277.99000001</v>
      </c>
      <c r="F22" s="106">
        <f t="shared" si="3"/>
        <v>710367277.99000001</v>
      </c>
      <c r="G22" s="66">
        <f>G20+G21</f>
        <v>191184974.07999998</v>
      </c>
      <c r="H22" s="66">
        <f>H20+H21</f>
        <v>191119765.34</v>
      </c>
      <c r="I22" s="66">
        <f t="shared" si="3"/>
        <v>65208.740000000005</v>
      </c>
      <c r="J22" s="67"/>
      <c r="K22" s="68">
        <f t="shared" si="0"/>
        <v>0.2691353895423817</v>
      </c>
    </row>
    <row r="23" spans="1:11" ht="16.5" x14ac:dyDescent="0.3">
      <c r="A23" s="76"/>
      <c r="B23" s="76"/>
      <c r="D23" s="77"/>
      <c r="E23" s="78"/>
      <c r="F23" s="79"/>
      <c r="G23" s="109"/>
      <c r="H23" s="78"/>
      <c r="I23" s="78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">
        <v>74</v>
      </c>
      <c r="D25" s="84">
        <f t="shared" ref="D25:I25" si="4">D16+D19+D22</f>
        <v>1243776000</v>
      </c>
      <c r="E25" s="84">
        <f t="shared" si="4"/>
        <v>553036500.41999996</v>
      </c>
      <c r="F25" s="84">
        <f t="shared" si="4"/>
        <v>1796812500.4199998</v>
      </c>
      <c r="G25" s="84">
        <f t="shared" si="4"/>
        <v>1337453557.03</v>
      </c>
      <c r="H25" s="84">
        <f t="shared" si="4"/>
        <v>1311876102.9699998</v>
      </c>
      <c r="I25" s="84">
        <f t="shared" si="4"/>
        <v>25577454.059999999</v>
      </c>
      <c r="J25" s="85"/>
      <c r="K25" s="86">
        <f>IF(F25=0,0,G25/F25)</f>
        <v>0.74434786975122558</v>
      </c>
    </row>
    <row r="26" spans="1:11" x14ac:dyDescent="0.2">
      <c r="F26" t="s">
        <v>29</v>
      </c>
    </row>
    <row r="29" spans="1:11" ht="33.75" x14ac:dyDescent="0.5">
      <c r="A29" s="44" t="s">
        <v>14</v>
      </c>
      <c r="I29" s="45"/>
      <c r="J29" s="45"/>
      <c r="K29" s="45"/>
    </row>
    <row r="30" spans="1:11" ht="20.100000000000001" customHeight="1" thickBot="1" x14ac:dyDescent="0.55000000000000004">
      <c r="A30" s="44"/>
      <c r="I30" s="45"/>
      <c r="J30" s="45"/>
      <c r="K30" s="45"/>
    </row>
    <row r="31" spans="1:11" ht="40.35" customHeight="1" x14ac:dyDescent="0.25">
      <c r="A31" s="134" t="s">
        <v>32</v>
      </c>
      <c r="B31" s="135"/>
      <c r="D31" s="47" t="s">
        <v>58</v>
      </c>
      <c r="E31" s="47" t="s">
        <v>59</v>
      </c>
      <c r="F31" s="47" t="s">
        <v>60</v>
      </c>
      <c r="G31" s="47" t="s">
        <v>75</v>
      </c>
      <c r="H31" s="47" t="s">
        <v>76</v>
      </c>
      <c r="I31" s="48" t="s">
        <v>20</v>
      </c>
      <c r="J31" s="49"/>
      <c r="K31" s="50" t="s">
        <v>63</v>
      </c>
    </row>
    <row r="32" spans="1:11" ht="20.100000000000001" customHeight="1" thickBot="1" x14ac:dyDescent="0.25">
      <c r="A32" s="136"/>
      <c r="B32" s="136"/>
      <c r="D32" s="51" t="s">
        <v>39</v>
      </c>
      <c r="E32" s="51" t="s">
        <v>40</v>
      </c>
      <c r="F32" s="51" t="s">
        <v>64</v>
      </c>
      <c r="G32" s="51" t="s">
        <v>42</v>
      </c>
      <c r="H32" s="51" t="s">
        <v>43</v>
      </c>
      <c r="I32" s="51" t="s">
        <v>65</v>
      </c>
      <c r="J32" s="52"/>
      <c r="K32" s="51" t="s">
        <v>45</v>
      </c>
    </row>
    <row r="33" spans="1:11" ht="28.35" customHeight="1" x14ac:dyDescent="0.3">
      <c r="A33" s="53">
        <v>1</v>
      </c>
      <c r="B33" s="54" t="s">
        <v>46</v>
      </c>
      <c r="D33" s="55">
        <v>280219999.99999994</v>
      </c>
      <c r="E33" s="56">
        <v>-349436.57000000065</v>
      </c>
      <c r="F33" s="57">
        <v>279870563.42999989</v>
      </c>
      <c r="G33" s="99">
        <v>249608100.50999978</v>
      </c>
      <c r="H33" s="56">
        <v>249607143.90999976</v>
      </c>
      <c r="I33" s="58">
        <v>956.6</v>
      </c>
      <c r="J33" s="59"/>
      <c r="K33" s="60">
        <f t="shared" ref="K33:K44" si="5">IF(F33=0,0,G33/F33)</f>
        <v>0.89186978955873919</v>
      </c>
    </row>
    <row r="34" spans="1:11" ht="16.5" x14ac:dyDescent="0.3">
      <c r="A34" s="53">
        <v>2</v>
      </c>
      <c r="B34" s="54" t="s">
        <v>47</v>
      </c>
      <c r="D34" s="55">
        <v>139720000</v>
      </c>
      <c r="E34" s="56">
        <v>26849977.519999985</v>
      </c>
      <c r="F34" s="61">
        <v>166569977.52000001</v>
      </c>
      <c r="G34" s="101">
        <v>116860708.78000002</v>
      </c>
      <c r="H34" s="56">
        <v>116760658.39999999</v>
      </c>
      <c r="I34" s="62">
        <v>100050.38000000002</v>
      </c>
      <c r="J34" s="59"/>
      <c r="K34" s="60">
        <f t="shared" si="5"/>
        <v>0.70157125863794145</v>
      </c>
    </row>
    <row r="35" spans="1:11" ht="16.5" x14ac:dyDescent="0.3">
      <c r="A35" s="53">
        <v>3</v>
      </c>
      <c r="B35" s="54" t="s">
        <v>48</v>
      </c>
      <c r="D35" s="55">
        <v>111000</v>
      </c>
      <c r="E35" s="56">
        <v>0</v>
      </c>
      <c r="F35" s="61">
        <v>111000</v>
      </c>
      <c r="G35" s="101">
        <v>432.83</v>
      </c>
      <c r="H35" s="56">
        <v>432.83</v>
      </c>
      <c r="I35" s="62">
        <v>0</v>
      </c>
      <c r="J35" s="59"/>
      <c r="K35" s="60">
        <f t="shared" si="5"/>
        <v>3.899369369369369E-3</v>
      </c>
    </row>
    <row r="36" spans="1:11" ht="16.5" x14ac:dyDescent="0.3">
      <c r="A36" s="53">
        <v>4</v>
      </c>
      <c r="B36" s="54" t="s">
        <v>49</v>
      </c>
      <c r="D36" s="55">
        <v>313582000</v>
      </c>
      <c r="E36" s="56">
        <v>152073948.40999991</v>
      </c>
      <c r="F36" s="61">
        <v>465655948.40999985</v>
      </c>
      <c r="G36" s="101">
        <v>370807298.36000031</v>
      </c>
      <c r="H36" s="56">
        <v>370306839.56000024</v>
      </c>
      <c r="I36" s="62">
        <v>500458.8</v>
      </c>
      <c r="J36" s="59"/>
      <c r="K36" s="60">
        <f t="shared" si="5"/>
        <v>0.79631173965700663</v>
      </c>
    </row>
    <row r="37" spans="1:11" ht="17.25" thickBot="1" x14ac:dyDescent="0.35">
      <c r="A37" s="70">
        <v>5</v>
      </c>
      <c r="B37" s="71" t="s">
        <v>50</v>
      </c>
      <c r="D37" s="72">
        <v>4000000</v>
      </c>
      <c r="E37" s="102">
        <v>0</v>
      </c>
      <c r="F37" s="103">
        <v>4000000</v>
      </c>
      <c r="G37" s="104">
        <v>0</v>
      </c>
      <c r="H37" s="102">
        <v>0</v>
      </c>
      <c r="I37" s="75">
        <v>0</v>
      </c>
      <c r="J37" s="59"/>
      <c r="K37" s="60">
        <f>IF(F37=0,0,G37/F37)</f>
        <v>0</v>
      </c>
    </row>
    <row r="38" spans="1:11" ht="17.25" thickBot="1" x14ac:dyDescent="0.35">
      <c r="A38" s="63"/>
      <c r="B38" s="64" t="s">
        <v>51</v>
      </c>
      <c r="C38" s="65"/>
      <c r="D38" s="66">
        <f t="shared" ref="D38:I38" si="6">SUM(D33:D37)</f>
        <v>737633000</v>
      </c>
      <c r="E38" s="66">
        <f t="shared" si="6"/>
        <v>178574489.3599999</v>
      </c>
      <c r="F38" s="106">
        <f t="shared" si="6"/>
        <v>916207489.35999978</v>
      </c>
      <c r="G38" s="66">
        <f t="shared" si="6"/>
        <v>737276540.48000002</v>
      </c>
      <c r="H38" s="66">
        <f t="shared" si="6"/>
        <v>736675074.70000005</v>
      </c>
      <c r="I38" s="66">
        <f t="shared" si="6"/>
        <v>601465.78</v>
      </c>
      <c r="J38" s="67"/>
      <c r="K38" s="68">
        <f t="shared" si="5"/>
        <v>0.80470477380075911</v>
      </c>
    </row>
    <row r="39" spans="1:11" ht="28.35" customHeight="1" x14ac:dyDescent="0.3">
      <c r="A39" s="53">
        <v>6</v>
      </c>
      <c r="B39" s="54" t="s">
        <v>52</v>
      </c>
      <c r="D39" s="69">
        <v>99877000</v>
      </c>
      <c r="E39" s="56">
        <v>30111924.069999997</v>
      </c>
      <c r="F39" s="61">
        <v>129988924.06999999</v>
      </c>
      <c r="G39" s="101">
        <v>69135542.529999956</v>
      </c>
      <c r="H39" s="56">
        <v>68407701.74999997</v>
      </c>
      <c r="I39" s="58">
        <v>727840.77999999991</v>
      </c>
      <c r="J39" s="59"/>
      <c r="K39" s="60">
        <f t="shared" si="5"/>
        <v>0.53185717956069822</v>
      </c>
    </row>
    <row r="40" spans="1:11" ht="17.25" thickBot="1" x14ac:dyDescent="0.35">
      <c r="A40" s="70">
        <v>7</v>
      </c>
      <c r="B40" s="71" t="s">
        <v>53</v>
      </c>
      <c r="D40" s="72">
        <v>211731000</v>
      </c>
      <c r="E40" s="73">
        <v>333387934.96999997</v>
      </c>
      <c r="F40" s="74">
        <v>545118934.96999991</v>
      </c>
      <c r="G40" s="107">
        <v>371369588.53000003</v>
      </c>
      <c r="H40" s="73">
        <v>371318433.48000002</v>
      </c>
      <c r="I40" s="75">
        <v>51155.049999999996</v>
      </c>
      <c r="J40" s="59"/>
      <c r="K40" s="60">
        <f t="shared" si="5"/>
        <v>0.68126341740530072</v>
      </c>
    </row>
    <row r="41" spans="1:11" ht="17.25" thickBot="1" x14ac:dyDescent="0.35">
      <c r="A41" s="63"/>
      <c r="B41" s="64" t="s">
        <v>54</v>
      </c>
      <c r="C41" s="65"/>
      <c r="D41" s="66">
        <f t="shared" ref="D41:I41" si="7">D39+D40</f>
        <v>311608000</v>
      </c>
      <c r="E41" s="66">
        <f t="shared" si="7"/>
        <v>363499859.03999996</v>
      </c>
      <c r="F41" s="106">
        <f t="shared" si="7"/>
        <v>675107859.03999996</v>
      </c>
      <c r="G41" s="66">
        <f t="shared" si="7"/>
        <v>440505131.06</v>
      </c>
      <c r="H41" s="66">
        <f t="shared" si="7"/>
        <v>439726135.23000002</v>
      </c>
      <c r="I41" s="66">
        <f t="shared" si="7"/>
        <v>778995.83</v>
      </c>
      <c r="J41" s="67"/>
      <c r="K41" s="68">
        <f t="shared" si="5"/>
        <v>0.65249593107447468</v>
      </c>
    </row>
    <row r="42" spans="1:11" ht="28.35" customHeight="1" x14ac:dyDescent="0.3">
      <c r="A42" s="53">
        <v>8</v>
      </c>
      <c r="B42" s="54" t="s">
        <v>55</v>
      </c>
      <c r="D42" s="69">
        <v>194535000</v>
      </c>
      <c r="E42" s="56">
        <v>10962152.02</v>
      </c>
      <c r="F42" s="61">
        <v>205497152.02000001</v>
      </c>
      <c r="G42" s="101">
        <v>199400286.55000001</v>
      </c>
      <c r="H42" s="56">
        <v>199200286.55000001</v>
      </c>
      <c r="I42" s="58">
        <v>200000</v>
      </c>
      <c r="J42" s="59"/>
      <c r="K42" s="60">
        <f t="shared" si="5"/>
        <v>0.97033114371625639</v>
      </c>
    </row>
    <row r="43" spans="1:11" ht="18.75" customHeight="1" thickBot="1" x14ac:dyDescent="0.35">
      <c r="A43" s="70">
        <v>9</v>
      </c>
      <c r="B43" s="71" t="s">
        <v>56</v>
      </c>
      <c r="D43" s="72">
        <v>0</v>
      </c>
      <c r="E43" s="73">
        <v>0</v>
      </c>
      <c r="F43" s="74">
        <v>0</v>
      </c>
      <c r="G43" s="107">
        <v>0</v>
      </c>
      <c r="H43" s="73">
        <v>0</v>
      </c>
      <c r="I43" s="75">
        <v>0</v>
      </c>
      <c r="J43" s="59"/>
      <c r="K43" s="60">
        <f t="shared" si="5"/>
        <v>0</v>
      </c>
    </row>
    <row r="44" spans="1:11" ht="17.25" thickBot="1" x14ac:dyDescent="0.35">
      <c r="A44" s="63"/>
      <c r="B44" s="64" t="s">
        <v>57</v>
      </c>
      <c r="C44" s="65"/>
      <c r="D44" s="66">
        <f t="shared" ref="D44:I44" si="8">D42+D43</f>
        <v>194535000</v>
      </c>
      <c r="E44" s="66">
        <f t="shared" si="8"/>
        <v>10962152.02</v>
      </c>
      <c r="F44" s="106">
        <f t="shared" si="8"/>
        <v>205497152.02000001</v>
      </c>
      <c r="G44" s="66">
        <f t="shared" si="8"/>
        <v>199400286.55000001</v>
      </c>
      <c r="H44" s="66">
        <f t="shared" si="8"/>
        <v>199200286.55000001</v>
      </c>
      <c r="I44" s="66">
        <f t="shared" si="8"/>
        <v>200000</v>
      </c>
      <c r="J44" s="67"/>
      <c r="K44" s="68">
        <f t="shared" si="5"/>
        <v>0.97033114371625639</v>
      </c>
    </row>
    <row r="45" spans="1:11" ht="16.5" x14ac:dyDescent="0.3">
      <c r="A45" s="76"/>
      <c r="B45" s="76"/>
      <c r="D45" s="77"/>
      <c r="E45" s="78"/>
      <c r="F45" s="79"/>
      <c r="G45" s="109"/>
      <c r="H45" s="78"/>
      <c r="I45" s="80"/>
      <c r="J45" s="59"/>
      <c r="K45" s="81"/>
    </row>
    <row r="46" spans="1:11" ht="13.5" thickBot="1" x14ac:dyDescent="0.25">
      <c r="D46" s="45"/>
      <c r="E46" s="45"/>
      <c r="F46" s="45"/>
      <c r="G46" s="45"/>
      <c r="H46" s="45"/>
      <c r="I46" s="45"/>
      <c r="J46" s="45"/>
      <c r="K46" s="82"/>
    </row>
    <row r="47" spans="1:11" ht="21" thickBot="1" x14ac:dyDescent="0.25">
      <c r="B47" s="83" t="str">
        <f>"Total de "&amp;A29</f>
        <v>Total de despeses</v>
      </c>
      <c r="D47" s="84">
        <f t="shared" ref="D47:I47" si="9">D38+D41+D44</f>
        <v>1243776000</v>
      </c>
      <c r="E47" s="84">
        <f t="shared" si="9"/>
        <v>553036500.41999984</v>
      </c>
      <c r="F47" s="84">
        <f t="shared" si="9"/>
        <v>1796812500.4199996</v>
      </c>
      <c r="G47" s="84">
        <f t="shared" si="9"/>
        <v>1377181958.0899999</v>
      </c>
      <c r="H47" s="84">
        <f t="shared" si="9"/>
        <v>1375601496.48</v>
      </c>
      <c r="I47" s="84">
        <f t="shared" si="9"/>
        <v>1580461.6099999999</v>
      </c>
      <c r="J47" s="85"/>
      <c r="K47" s="86">
        <f>IF(F47=0,0,G47/F47)</f>
        <v>0.76645835765728909</v>
      </c>
    </row>
    <row r="48" spans="1:11" x14ac:dyDescent="0.2">
      <c r="I48" s="45"/>
      <c r="J48" s="45"/>
      <c r="K48" s="45"/>
    </row>
    <row r="49" spans="1:11" x14ac:dyDescent="0.2">
      <c r="I49" s="45" t="s">
        <v>29</v>
      </c>
      <c r="J49" s="45"/>
      <c r="K49" s="45"/>
    </row>
    <row r="51" spans="1:11" ht="33.75" x14ac:dyDescent="0.5">
      <c r="A51" s="44" t="s">
        <v>77</v>
      </c>
      <c r="I51" s="45"/>
      <c r="J51" s="45"/>
      <c r="K51" s="45"/>
    </row>
    <row r="52" spans="1:11" ht="20.100000000000001" customHeight="1" x14ac:dyDescent="0.5">
      <c r="A52" s="44"/>
      <c r="I52" s="45"/>
      <c r="J52" s="45"/>
      <c r="K52" s="45"/>
    </row>
    <row r="53" spans="1:11" ht="16.5" x14ac:dyDescent="0.3">
      <c r="A53" s="70"/>
      <c r="B53" s="110"/>
      <c r="D53" s="111"/>
      <c r="E53" s="112"/>
      <c r="F53" s="113"/>
      <c r="G53" s="114"/>
      <c r="H53" s="112"/>
      <c r="I53" s="115"/>
      <c r="J53" s="116"/>
      <c r="K53" s="116"/>
    </row>
    <row r="54" spans="1:11" ht="16.5" x14ac:dyDescent="0.3">
      <c r="A54" s="53" t="s">
        <v>78</v>
      </c>
      <c r="B54" s="117"/>
      <c r="D54" s="118">
        <f t="shared" ref="D54:I54" si="10">D16-D38</f>
        <v>316364100</v>
      </c>
      <c r="E54" s="119">
        <f t="shared" si="10"/>
        <v>-150555266.92999989</v>
      </c>
      <c r="F54" s="120">
        <f t="shared" si="10"/>
        <v>165808833.07000005</v>
      </c>
      <c r="G54" s="121">
        <f t="shared" si="10"/>
        <v>402335262.22000003</v>
      </c>
      <c r="H54" s="119">
        <f t="shared" si="10"/>
        <v>377619670.02999973</v>
      </c>
      <c r="I54" s="122">
        <f t="shared" si="10"/>
        <v>24715592.189999998</v>
      </c>
      <c r="J54" s="123"/>
      <c r="K54" s="116"/>
    </row>
    <row r="55" spans="1:11" ht="16.5" x14ac:dyDescent="0.3">
      <c r="A55" s="53" t="s">
        <v>79</v>
      </c>
      <c r="B55" s="117"/>
      <c r="D55" s="118">
        <f t="shared" ref="D55:I55" si="11">D19-D41</f>
        <v>-307179100</v>
      </c>
      <c r="E55" s="119">
        <f t="shared" si="11"/>
        <v>-363499859.03999996</v>
      </c>
      <c r="F55" s="120">
        <f t="shared" si="11"/>
        <v>-670678959.03999996</v>
      </c>
      <c r="G55" s="121">
        <f t="shared" si="11"/>
        <v>-433848350.81</v>
      </c>
      <c r="H55" s="119">
        <f t="shared" si="11"/>
        <v>-433264542.33000004</v>
      </c>
      <c r="I55" s="122">
        <f t="shared" si="11"/>
        <v>-583808.48</v>
      </c>
      <c r="J55" s="123"/>
      <c r="K55" s="116"/>
    </row>
    <row r="56" spans="1:11" ht="16.5" x14ac:dyDescent="0.3">
      <c r="A56" s="70" t="s">
        <v>80</v>
      </c>
      <c r="B56" s="110"/>
      <c r="D56" s="124">
        <f t="shared" ref="D56:I56" si="12">D22-D44</f>
        <v>-9185000</v>
      </c>
      <c r="E56" s="125">
        <f t="shared" si="12"/>
        <v>514055125.97000003</v>
      </c>
      <c r="F56" s="126">
        <f t="shared" si="12"/>
        <v>504870125.97000003</v>
      </c>
      <c r="G56" s="127">
        <f t="shared" si="12"/>
        <v>-8215312.4700000286</v>
      </c>
      <c r="H56" s="125">
        <f t="shared" si="12"/>
        <v>-8080521.2100000083</v>
      </c>
      <c r="I56" s="128">
        <f t="shared" si="12"/>
        <v>-134791.26</v>
      </c>
      <c r="J56" s="123"/>
      <c r="K56" s="116"/>
    </row>
    <row r="57" spans="1:11" ht="16.5" x14ac:dyDescent="0.3">
      <c r="A57" s="70"/>
      <c r="B57" s="110"/>
      <c r="D57" s="129"/>
      <c r="E57" s="130"/>
      <c r="F57" s="131"/>
      <c r="G57" s="132"/>
      <c r="H57" s="130"/>
      <c r="I57" s="133"/>
      <c r="J57" s="116"/>
      <c r="K57" s="116"/>
    </row>
    <row r="58" spans="1:11" ht="17.25" thickBot="1" x14ac:dyDescent="0.35">
      <c r="K58" s="116"/>
    </row>
    <row r="59" spans="1:11" ht="21" thickBot="1" x14ac:dyDescent="0.35">
      <c r="B59" s="83" t="str">
        <f>"Total "&amp;A51</f>
        <v>Total diferències</v>
      </c>
      <c r="D59" s="84">
        <f t="shared" ref="D59:I59" si="13">D25-D47</f>
        <v>0</v>
      </c>
      <c r="E59" s="84">
        <f t="shared" si="13"/>
        <v>0</v>
      </c>
      <c r="F59" s="84">
        <f t="shared" si="13"/>
        <v>0</v>
      </c>
      <c r="G59" s="84">
        <f t="shared" si="13"/>
        <v>-39728401.059999943</v>
      </c>
      <c r="H59" s="84">
        <f t="shared" si="13"/>
        <v>-63725393.510000229</v>
      </c>
      <c r="I59" s="84">
        <f t="shared" si="13"/>
        <v>23996992.449999999</v>
      </c>
      <c r="J59" s="85"/>
      <c r="K59" s="116"/>
    </row>
    <row r="68" spans="11:11" x14ac:dyDescent="0.2">
      <c r="K68" s="33" t="str">
        <f>extraccio</f>
        <v/>
      </c>
    </row>
  </sheetData>
  <sheetProtection algorithmName="SHA-512" hashValue="8nlwKrZ/gIVzyawq0gypL0Ls3HozzX/goUJ4+/eHEFB6hAOh1xipCKp54SGlkzYXfjVoV6Z/WsNX+I75JHVXAA==" saltValue="i6Bx/AljxjQI0RX1QkEI9w==" spinCount="100000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B408-C451-4ED1-B229-FB72BD02B8E0}">
  <sheetPr codeName="Hoja39"/>
  <dimension ref="A1:K70"/>
  <sheetViews>
    <sheetView showGridLines="0" workbookViewId="0">
      <pane ySplit="1" topLeftCell="A2" activePane="bottomLeft" state="frozen"/>
      <selection activeCell="R35" sqref="R35"/>
      <selection pane="bottomLeft" activeCell="N14" sqref="N14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4" t="s">
        <v>29</v>
      </c>
      <c r="B1" s="34"/>
      <c r="J1" s="35"/>
      <c r="K1" s="36"/>
    </row>
    <row r="2" spans="1:11" ht="18" x14ac:dyDescent="0.25">
      <c r="A2" s="34" t="s">
        <v>29</v>
      </c>
      <c r="B2" s="34"/>
      <c r="K2" s="37"/>
    </row>
    <row r="3" spans="1:11" ht="33" customHeight="1" thickBot="1" x14ac:dyDescent="0.4">
      <c r="A3" s="38" t="str">
        <f>titol</f>
        <v>liquidació del pressupost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30</v>
      </c>
    </row>
    <row r="4" spans="1:11" ht="27" x14ac:dyDescent="0.35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3" t="s">
        <v>81</v>
      </c>
    </row>
    <row r="5" spans="1:11" x14ac:dyDescent="0.2">
      <c r="H5" t="s">
        <v>29</v>
      </c>
    </row>
    <row r="7" spans="1:11" ht="33.75" x14ac:dyDescent="0.5">
      <c r="A7" s="44" t="s">
        <v>14</v>
      </c>
      <c r="I7" s="45"/>
      <c r="J7" s="45"/>
      <c r="K7" s="46" t="str">
        <f>nota1</f>
        <v xml:space="preserve"> </v>
      </c>
    </row>
    <row r="8" spans="1:11" ht="20.100000000000001" customHeight="1" thickBot="1" x14ac:dyDescent="0.55000000000000004">
      <c r="A8" s="44"/>
      <c r="I8" s="45"/>
      <c r="J8" s="45"/>
      <c r="K8" s="45"/>
    </row>
    <row r="9" spans="1:11" ht="40.35" customHeight="1" x14ac:dyDescent="0.25">
      <c r="A9" s="134" t="s">
        <v>32</v>
      </c>
      <c r="B9" s="135"/>
      <c r="D9" s="47" t="s">
        <v>33</v>
      </c>
      <c r="E9" s="47" t="s">
        <v>34</v>
      </c>
      <c r="F9" s="47" t="s">
        <v>35</v>
      </c>
      <c r="G9" s="47" t="s">
        <v>18</v>
      </c>
      <c r="H9" s="47" t="s">
        <v>36</v>
      </c>
      <c r="I9" s="48" t="s">
        <v>37</v>
      </c>
      <c r="J9" s="49"/>
      <c r="K9" s="50" t="s">
        <v>38</v>
      </c>
    </row>
    <row r="10" spans="1:11" ht="20.100000000000001" customHeight="1" thickBot="1" x14ac:dyDescent="0.25">
      <c r="A10" s="136"/>
      <c r="B10" s="136"/>
      <c r="D10" s="51" t="s">
        <v>39</v>
      </c>
      <c r="E10" s="51" t="s">
        <v>40</v>
      </c>
      <c r="F10" s="51" t="s">
        <v>41</v>
      </c>
      <c r="G10" s="51" t="s">
        <v>42</v>
      </c>
      <c r="H10" s="51" t="s">
        <v>43</v>
      </c>
      <c r="I10" s="51" t="s">
        <v>44</v>
      </c>
      <c r="J10" s="52"/>
      <c r="K10" s="51" t="s">
        <v>45</v>
      </c>
    </row>
    <row r="11" spans="1:11" ht="28.35" customHeight="1" x14ac:dyDescent="0.3">
      <c r="A11" s="53">
        <v>1</v>
      </c>
      <c r="B11" s="54" t="s">
        <v>46</v>
      </c>
      <c r="D11" s="55">
        <v>279870563.42999989</v>
      </c>
      <c r="E11" s="56">
        <v>250001089.39999977</v>
      </c>
      <c r="F11" s="56">
        <v>250001089.39999977</v>
      </c>
      <c r="G11" s="57">
        <v>249608100.50999978</v>
      </c>
      <c r="H11" s="56">
        <v>29824488.290000044</v>
      </c>
      <c r="I11" s="58">
        <v>30262462.920000043</v>
      </c>
      <c r="J11" s="59"/>
      <c r="K11" s="60">
        <f>IF(D11=0,0,F11/D11)</f>
        <v>0.89327397042429235</v>
      </c>
    </row>
    <row r="12" spans="1:11" ht="16.5" x14ac:dyDescent="0.3">
      <c r="A12" s="53">
        <v>2</v>
      </c>
      <c r="B12" s="54" t="s">
        <v>47</v>
      </c>
      <c r="D12" s="55">
        <v>166569977.52000001</v>
      </c>
      <c r="E12" s="56">
        <v>145558688.51000005</v>
      </c>
      <c r="F12" s="56">
        <v>144868698.58000004</v>
      </c>
      <c r="G12" s="61">
        <v>116860708.78000002</v>
      </c>
      <c r="H12" s="56">
        <v>19126369.63000001</v>
      </c>
      <c r="I12" s="62">
        <v>49709268.739999913</v>
      </c>
      <c r="J12" s="59"/>
      <c r="K12" s="60">
        <f t="shared" ref="K12:K22" si="0">IF(D12=0,0,F12/D12)</f>
        <v>0.86971674449920422</v>
      </c>
    </row>
    <row r="13" spans="1:11" ht="16.5" x14ac:dyDescent="0.3">
      <c r="A13" s="53">
        <v>3</v>
      </c>
      <c r="B13" s="54" t="s">
        <v>48</v>
      </c>
      <c r="D13" s="55">
        <v>111000</v>
      </c>
      <c r="E13" s="56">
        <v>432.83</v>
      </c>
      <c r="F13" s="56">
        <v>432.83</v>
      </c>
      <c r="G13" s="61">
        <v>432.83</v>
      </c>
      <c r="H13" s="56">
        <v>110567.17</v>
      </c>
      <c r="I13" s="62">
        <v>110567.17</v>
      </c>
      <c r="J13" s="59"/>
      <c r="K13" s="60">
        <f t="shared" si="0"/>
        <v>3.899369369369369E-3</v>
      </c>
    </row>
    <row r="14" spans="1:11" ht="16.5" x14ac:dyDescent="0.3">
      <c r="A14" s="53">
        <v>4</v>
      </c>
      <c r="B14" s="54" t="s">
        <v>49</v>
      </c>
      <c r="D14" s="55">
        <v>465655948.40999985</v>
      </c>
      <c r="E14" s="56">
        <v>432367805.12999994</v>
      </c>
      <c r="F14" s="56">
        <v>430295804.5999999</v>
      </c>
      <c r="G14" s="61">
        <v>370807298.36000031</v>
      </c>
      <c r="H14" s="56">
        <v>33288113.000000007</v>
      </c>
      <c r="I14" s="62">
        <v>94848650.049999982</v>
      </c>
      <c r="J14" s="59"/>
      <c r="K14" s="60">
        <f t="shared" si="0"/>
        <v>0.92406379875369682</v>
      </c>
    </row>
    <row r="15" spans="1:11" ht="17.25" thickBot="1" x14ac:dyDescent="0.35">
      <c r="A15" s="53">
        <v>5</v>
      </c>
      <c r="B15" s="54" t="s">
        <v>50</v>
      </c>
      <c r="D15" s="55">
        <v>4000000</v>
      </c>
      <c r="E15" s="56">
        <v>0</v>
      </c>
      <c r="F15" s="56">
        <v>0</v>
      </c>
      <c r="G15" s="61">
        <v>0</v>
      </c>
      <c r="H15" s="56">
        <v>4000000</v>
      </c>
      <c r="I15" s="62">
        <v>4000000</v>
      </c>
      <c r="J15" s="59"/>
      <c r="K15" s="60">
        <f>IF(D15=0,0,F15/D15)</f>
        <v>0</v>
      </c>
    </row>
    <row r="16" spans="1:11" ht="17.25" thickBot="1" x14ac:dyDescent="0.35">
      <c r="A16" s="63"/>
      <c r="B16" s="64" t="s">
        <v>51</v>
      </c>
      <c r="C16" s="65"/>
      <c r="D16" s="66">
        <f t="shared" ref="D16:I16" si="1">SUM(D11:D15)</f>
        <v>916207489.35999978</v>
      </c>
      <c r="E16" s="66">
        <f t="shared" si="1"/>
        <v>827928015.86999977</v>
      </c>
      <c r="F16" s="66">
        <f t="shared" si="1"/>
        <v>825166025.40999961</v>
      </c>
      <c r="G16" s="66">
        <f t="shared" si="1"/>
        <v>737276540.48000002</v>
      </c>
      <c r="H16" s="66">
        <f t="shared" si="1"/>
        <v>86349538.090000063</v>
      </c>
      <c r="I16" s="66">
        <f t="shared" si="1"/>
        <v>178930948.87999994</v>
      </c>
      <c r="J16" s="67"/>
      <c r="K16" s="68">
        <f t="shared" si="0"/>
        <v>0.90063226397156437</v>
      </c>
    </row>
    <row r="17" spans="1:11" ht="28.35" customHeight="1" x14ac:dyDescent="0.3">
      <c r="A17" s="53">
        <v>6</v>
      </c>
      <c r="B17" s="54" t="s">
        <v>52</v>
      </c>
      <c r="D17" s="69">
        <v>129988924.06999999</v>
      </c>
      <c r="E17" s="56">
        <v>108216265.66000003</v>
      </c>
      <c r="F17" s="56">
        <v>105548250.95000002</v>
      </c>
      <c r="G17" s="61">
        <v>69135542.529999956</v>
      </c>
      <c r="H17" s="56">
        <v>20042953.129999999</v>
      </c>
      <c r="I17" s="58">
        <v>60853381.540000029</v>
      </c>
      <c r="J17" s="59"/>
      <c r="K17" s="60">
        <f t="shared" si="0"/>
        <v>0.8119788028490913</v>
      </c>
    </row>
    <row r="18" spans="1:11" ht="17.25" thickBot="1" x14ac:dyDescent="0.35">
      <c r="A18" s="70">
        <v>7</v>
      </c>
      <c r="B18" s="71" t="s">
        <v>53</v>
      </c>
      <c r="D18" s="72">
        <v>545118934.96999991</v>
      </c>
      <c r="E18" s="73">
        <v>500115183.4800002</v>
      </c>
      <c r="F18" s="73">
        <v>496233635.51000017</v>
      </c>
      <c r="G18" s="74">
        <v>371369588.53000003</v>
      </c>
      <c r="H18" s="73">
        <v>45003751.490000002</v>
      </c>
      <c r="I18" s="75">
        <v>173749346.43999994</v>
      </c>
      <c r="J18" s="59"/>
      <c r="K18" s="60">
        <f t="shared" si="0"/>
        <v>0.9103217732425859</v>
      </c>
    </row>
    <row r="19" spans="1:11" ht="17.25" thickBot="1" x14ac:dyDescent="0.35">
      <c r="A19" s="63"/>
      <c r="B19" s="64" t="s">
        <v>54</v>
      </c>
      <c r="C19" s="65"/>
      <c r="D19" s="66">
        <f t="shared" ref="D19:I19" si="2">D17+D18</f>
        <v>675107859.03999996</v>
      </c>
      <c r="E19" s="66">
        <f t="shared" si="2"/>
        <v>608331449.14000022</v>
      </c>
      <c r="F19" s="66">
        <f t="shared" si="2"/>
        <v>601781886.46000016</v>
      </c>
      <c r="G19" s="66">
        <f t="shared" si="2"/>
        <v>440505131.06</v>
      </c>
      <c r="H19" s="66">
        <f t="shared" si="2"/>
        <v>65046704.620000005</v>
      </c>
      <c r="I19" s="66">
        <f t="shared" si="2"/>
        <v>234602727.97999996</v>
      </c>
      <c r="J19" s="67"/>
      <c r="K19" s="68">
        <f t="shared" si="0"/>
        <v>0.89138628502374573</v>
      </c>
    </row>
    <row r="20" spans="1:11" ht="28.35" customHeight="1" x14ac:dyDescent="0.3">
      <c r="A20" s="53">
        <v>8</v>
      </c>
      <c r="B20" s="54" t="s">
        <v>55</v>
      </c>
      <c r="D20" s="69">
        <v>205497152.02000001</v>
      </c>
      <c r="E20" s="56">
        <v>203602366.25999999</v>
      </c>
      <c r="F20" s="56">
        <v>203602366.25999999</v>
      </c>
      <c r="G20" s="61">
        <v>199400286.55000001</v>
      </c>
      <c r="H20" s="56">
        <v>1894785.76</v>
      </c>
      <c r="I20" s="58">
        <v>6096865.4699999997</v>
      </c>
      <c r="J20" s="59"/>
      <c r="K20" s="60">
        <f t="shared" si="0"/>
        <v>0.99077950355333577</v>
      </c>
    </row>
    <row r="21" spans="1:11" ht="18.75" customHeight="1" thickBot="1" x14ac:dyDescent="0.35">
      <c r="A21" s="70">
        <v>9</v>
      </c>
      <c r="B21" s="71" t="s">
        <v>56</v>
      </c>
      <c r="D21" s="72">
        <v>0</v>
      </c>
      <c r="E21" s="73">
        <v>0</v>
      </c>
      <c r="F21" s="73">
        <v>0</v>
      </c>
      <c r="G21" s="74">
        <v>0</v>
      </c>
      <c r="H21" s="73">
        <v>0</v>
      </c>
      <c r="I21" s="75">
        <v>0</v>
      </c>
      <c r="J21" s="59"/>
      <c r="K21" s="60">
        <f t="shared" si="0"/>
        <v>0</v>
      </c>
    </row>
    <row r="22" spans="1:11" ht="17.25" thickBot="1" x14ac:dyDescent="0.35">
      <c r="A22" s="63"/>
      <c r="B22" s="64" t="s">
        <v>57</v>
      </c>
      <c r="C22" s="65"/>
      <c r="D22" s="66">
        <f t="shared" ref="D22:I22" si="3">D20+D21</f>
        <v>205497152.02000001</v>
      </c>
      <c r="E22" s="66">
        <f t="shared" si="3"/>
        <v>203602366.25999999</v>
      </c>
      <c r="F22" s="66">
        <f t="shared" si="3"/>
        <v>203602366.25999999</v>
      </c>
      <c r="G22" s="66">
        <f t="shared" si="3"/>
        <v>199400286.55000001</v>
      </c>
      <c r="H22" s="66">
        <f t="shared" si="3"/>
        <v>1894785.76</v>
      </c>
      <c r="I22" s="66">
        <f t="shared" si="3"/>
        <v>6096865.4699999997</v>
      </c>
      <c r="J22" s="67"/>
      <c r="K22" s="68">
        <f t="shared" si="0"/>
        <v>0.99077950355333577</v>
      </c>
    </row>
    <row r="23" spans="1:11" ht="16.5" x14ac:dyDescent="0.3">
      <c r="A23" s="76"/>
      <c r="B23" s="76"/>
      <c r="D23" s="77"/>
      <c r="E23" s="78"/>
      <c r="F23" s="78"/>
      <c r="G23" s="79"/>
      <c r="H23" s="78"/>
      <c r="I23" s="80"/>
      <c r="J23" s="59"/>
      <c r="K23" s="81"/>
    </row>
    <row r="24" spans="1:11" ht="13.5" thickBot="1" x14ac:dyDescent="0.25">
      <c r="D24" s="45"/>
      <c r="E24" s="45"/>
      <c r="F24" s="45"/>
      <c r="G24" s="45"/>
      <c r="H24" s="45"/>
      <c r="I24" s="45"/>
      <c r="J24" s="45"/>
      <c r="K24" s="82"/>
    </row>
    <row r="25" spans="1:11" ht="21" thickBot="1" x14ac:dyDescent="0.25">
      <c r="B25" s="83" t="str">
        <f>"Total de "&amp;A7</f>
        <v>Total de despeses</v>
      </c>
      <c r="D25" s="84">
        <f t="shared" ref="D25:I25" si="4">D16+D19+D22</f>
        <v>1796812500.4199996</v>
      </c>
      <c r="E25" s="84">
        <f t="shared" si="4"/>
        <v>1639861831.27</v>
      </c>
      <c r="F25" s="84">
        <f t="shared" si="4"/>
        <v>1630550278.1299999</v>
      </c>
      <c r="G25" s="84">
        <f t="shared" si="4"/>
        <v>1377181958.0899999</v>
      </c>
      <c r="H25" s="84">
        <f t="shared" si="4"/>
        <v>153291028.47000006</v>
      </c>
      <c r="I25" s="84">
        <f t="shared" si="4"/>
        <v>419630542.32999992</v>
      </c>
      <c r="J25" s="85"/>
      <c r="K25" s="86">
        <f>IF(D25=0,0,F25/D25)</f>
        <v>0.90746824042512142</v>
      </c>
    </row>
    <row r="26" spans="1:11" x14ac:dyDescent="0.2">
      <c r="I26" s="45"/>
      <c r="J26" s="45"/>
      <c r="K26" s="45"/>
    </row>
    <row r="27" spans="1:11" x14ac:dyDescent="0.2">
      <c r="I27" s="45" t="s">
        <v>29</v>
      </c>
      <c r="J27" s="45"/>
      <c r="K27" s="45"/>
    </row>
    <row r="30" spans="1:11" ht="33.75" x14ac:dyDescent="0.5">
      <c r="A30" s="44"/>
      <c r="I30" s="45"/>
      <c r="J30" s="45"/>
      <c r="K30" s="45"/>
    </row>
    <row r="31" spans="1:11" ht="20.100000000000001" customHeight="1" x14ac:dyDescent="0.5">
      <c r="A31" s="44"/>
      <c r="I31" s="45"/>
      <c r="J31" s="45"/>
      <c r="K31" s="45"/>
    </row>
    <row r="32" spans="1:11" ht="40.35" customHeight="1" x14ac:dyDescent="0.25">
      <c r="A32" s="134"/>
      <c r="B32" s="135"/>
      <c r="D32" s="87"/>
      <c r="E32" s="87"/>
      <c r="F32" s="87"/>
      <c r="G32" s="87"/>
      <c r="H32" s="87"/>
      <c r="I32" s="88"/>
      <c r="J32" s="88"/>
      <c r="K32" s="89"/>
    </row>
    <row r="33" spans="1:11" ht="20.100000000000001" customHeight="1" x14ac:dyDescent="0.2">
      <c r="A33" s="135"/>
      <c r="B33" s="135"/>
      <c r="D33" s="90"/>
      <c r="E33" s="90"/>
      <c r="F33" s="90"/>
      <c r="G33" s="90"/>
      <c r="H33" s="90"/>
      <c r="I33" s="90"/>
      <c r="J33" s="90"/>
      <c r="K33" s="90"/>
    </row>
    <row r="34" spans="1:11" ht="28.35" customHeight="1" x14ac:dyDescent="0.3">
      <c r="A34" s="70"/>
      <c r="B34" s="71"/>
      <c r="D34" s="91"/>
      <c r="E34" s="91"/>
      <c r="F34" s="91"/>
      <c r="G34" s="91"/>
      <c r="H34" s="91"/>
      <c r="I34" s="59"/>
      <c r="J34" s="59"/>
      <c r="K34" s="92"/>
    </row>
    <row r="35" spans="1:11" ht="16.5" x14ac:dyDescent="0.3">
      <c r="A35" s="70"/>
      <c r="B35" s="71"/>
      <c r="D35" s="91"/>
      <c r="E35" s="91"/>
      <c r="F35" s="91"/>
      <c r="G35" s="91"/>
      <c r="H35" s="91"/>
      <c r="I35" s="59"/>
      <c r="J35" s="59"/>
      <c r="K35" s="92"/>
    </row>
    <row r="36" spans="1:11" ht="16.5" x14ac:dyDescent="0.3">
      <c r="A36" s="70"/>
      <c r="B36" s="71"/>
      <c r="D36" s="91"/>
      <c r="E36" s="91"/>
      <c r="F36" s="91"/>
      <c r="G36" s="91"/>
      <c r="H36" s="91"/>
      <c r="I36" s="59"/>
      <c r="J36" s="59"/>
      <c r="K36" s="92"/>
    </row>
    <row r="37" spans="1:11" ht="16.5" x14ac:dyDescent="0.3">
      <c r="A37" s="70"/>
      <c r="B37" s="71"/>
      <c r="D37" s="91"/>
      <c r="E37" s="91"/>
      <c r="F37" s="91"/>
      <c r="G37" s="91"/>
      <c r="H37" s="91"/>
      <c r="I37" s="59"/>
      <c r="J37" s="59"/>
      <c r="K37" s="92"/>
    </row>
    <row r="38" spans="1:11" ht="16.5" x14ac:dyDescent="0.3">
      <c r="A38" s="93"/>
      <c r="B38" s="94"/>
      <c r="C38" s="95"/>
      <c r="D38" s="96"/>
      <c r="E38" s="96"/>
      <c r="F38" s="96"/>
      <c r="G38" s="96"/>
      <c r="H38" s="96"/>
      <c r="I38" s="96"/>
      <c r="J38" s="96"/>
      <c r="K38" s="97"/>
    </row>
    <row r="39" spans="1:11" ht="28.35" customHeight="1" x14ac:dyDescent="0.3">
      <c r="A39" s="70"/>
      <c r="B39" s="71"/>
      <c r="D39" s="91"/>
      <c r="E39" s="91"/>
      <c r="F39" s="91"/>
      <c r="G39" s="91"/>
      <c r="H39" s="91"/>
      <c r="I39" s="59"/>
      <c r="J39" s="59"/>
      <c r="K39" s="92"/>
    </row>
    <row r="40" spans="1:11" ht="16.5" x14ac:dyDescent="0.3">
      <c r="A40" s="70"/>
      <c r="B40" s="71"/>
      <c r="D40" s="91"/>
      <c r="E40" s="91"/>
      <c r="F40" s="91"/>
      <c r="G40" s="91"/>
      <c r="H40" s="91"/>
      <c r="I40" s="59"/>
      <c r="J40" s="59"/>
      <c r="K40" s="92"/>
    </row>
    <row r="41" spans="1:11" ht="16.5" x14ac:dyDescent="0.3">
      <c r="A41" s="93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28.35" customHeight="1" x14ac:dyDescent="0.3">
      <c r="A42" s="70"/>
      <c r="B42" s="71"/>
      <c r="D42" s="91"/>
      <c r="E42" s="91"/>
      <c r="F42" s="91"/>
      <c r="G42" s="91"/>
      <c r="H42" s="91"/>
      <c r="I42" s="59"/>
      <c r="J42" s="59"/>
      <c r="K42" s="92"/>
    </row>
    <row r="43" spans="1:11" ht="18.75" customHeight="1" x14ac:dyDescent="0.3">
      <c r="A43" s="70"/>
      <c r="B43" s="71"/>
      <c r="D43" s="91"/>
      <c r="E43" s="91"/>
      <c r="F43" s="91"/>
      <c r="G43" s="91"/>
      <c r="H43" s="91"/>
      <c r="I43" s="59"/>
      <c r="J43" s="59"/>
      <c r="K43" s="92"/>
    </row>
    <row r="44" spans="1:11" ht="16.5" x14ac:dyDescent="0.3">
      <c r="A44" s="93"/>
      <c r="B44" s="94"/>
      <c r="C44" s="95"/>
      <c r="D44" s="96"/>
      <c r="E44" s="96"/>
      <c r="F44" s="96"/>
      <c r="G44" s="96"/>
      <c r="H44" s="96"/>
      <c r="I44" s="96"/>
      <c r="J44" s="96"/>
      <c r="K44" s="97"/>
    </row>
    <row r="45" spans="1:11" ht="16.5" x14ac:dyDescent="0.3">
      <c r="A45" s="76"/>
      <c r="B45" s="76"/>
      <c r="D45" s="91"/>
      <c r="E45" s="91"/>
      <c r="F45" s="91"/>
      <c r="G45" s="91"/>
      <c r="H45" s="91"/>
      <c r="I45" s="59"/>
      <c r="J45" s="59"/>
      <c r="K45" s="92"/>
    </row>
    <row r="46" spans="1:11" x14ac:dyDescent="0.2">
      <c r="D46" s="45"/>
      <c r="E46" s="45"/>
      <c r="F46" s="45"/>
      <c r="G46" s="45"/>
      <c r="H46" s="45"/>
      <c r="I46" s="45"/>
      <c r="J46" s="45"/>
      <c r="K46" s="82"/>
    </row>
    <row r="47" spans="1:11" ht="20.25" x14ac:dyDescent="0.2">
      <c r="B47" s="83"/>
      <c r="D47" s="85"/>
      <c r="E47" s="85"/>
      <c r="F47" s="85"/>
      <c r="G47" s="85"/>
      <c r="H47" s="85"/>
      <c r="I47" s="85"/>
      <c r="J47" s="85"/>
      <c r="K47" s="98"/>
    </row>
    <row r="70" spans="11:11" x14ac:dyDescent="0.2">
      <c r="K70" s="33" t="str">
        <f>extraccio</f>
        <v/>
      </c>
    </row>
  </sheetData>
  <sheetProtection algorithmName="SHA-512" hashValue="mJa6NjYTTShks9wnfHVhZq5Q+Bwp+fbZp9wslxmHWc3OGUtPbIEMuTfJxaidlfJzmy4Ns0mEBrGrm6p8br1nTQ==" saltValue="OaInBwXQ6nxC0lIq/WgLHw==" spinCount="100000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914F-FDD2-43CB-828E-DF75CC5175C6}">
  <sheetPr codeName="Hoja121"/>
  <dimension ref="B1:L84"/>
  <sheetViews>
    <sheetView showGridLines="0" zoomScaleNormal="100" workbookViewId="0">
      <selection activeCell="A4" sqref="A4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9" spans="2:11" ht="13.5" thickBo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tr">
        <f>extraccio</f>
        <v/>
      </c>
    </row>
  </sheetData>
  <sheetProtection algorithmName="SHA-512" hashValue="pLQcqalqeEaJL5WklmgR6oF7li8maZ4+8Y5QHtk1ZE4jhDAxQ8eTfdgWaWBeLtnR5CoJBinKLm91oH91PZcYUQ==" saltValue="XUyWhLYECIElPfgVF5x0wQ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8CF0-EA2A-49DF-9593-2B7B7A6A7508}">
  <sheetPr codeName="Hoja35"/>
  <dimension ref="B1:L84"/>
  <sheetViews>
    <sheetView showGridLines="0" zoomScaleNormal="100" workbookViewId="0">
      <selection activeCell="A3" sqref="A3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8" t="s">
        <v>28</v>
      </c>
    </row>
    <row r="2" spans="11:12" x14ac:dyDescent="0.2">
      <c r="K2" s="29"/>
      <c r="L2" s="30" t="s">
        <v>81</v>
      </c>
    </row>
    <row r="28" spans="2:11" ht="13.5" thickBot="1" x14ac:dyDescent="0.25"/>
    <row r="29" spans="2:11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57" spans="2:11" ht="13.5" thickBot="1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2:11" x14ac:dyDescent="0.2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84" spans="12:12" x14ac:dyDescent="0.2">
      <c r="L84" s="33" t="str">
        <f>extraccio</f>
        <v/>
      </c>
    </row>
  </sheetData>
  <sheetProtection algorithmName="SHA-512" hashValue="q3WgOnNpjlx4gKVf7rMU/Ddq//yju/F5yw95EiLMVrtDELNyb/+a5/hHE/qTyzfNHxFjafOog0QC/E+/Y2EYOQ==" saltValue="zy1xVhimVotFS5jtEpLb+A==" spinCount="100000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15EE-18F9-4ECF-B17B-FEEC9A14BF11}">
  <sheetPr codeName="Hoja31">
    <tabColor theme="2"/>
  </sheetPr>
  <dimension ref="A1:J46"/>
  <sheetViews>
    <sheetView showGridLines="0" zoomScaleNormal="100" workbookViewId="0">
      <pane ySplit="4" topLeftCell="A5" activePane="bottomLeft" state="frozen"/>
      <selection activeCell="R35" sqref="R35"/>
      <selection pane="bottomLeft" activeCell="B45" sqref="B45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81</v>
      </c>
    </row>
    <row r="2" spans="1:10" x14ac:dyDescent="0.2">
      <c r="A2" s="3"/>
      <c r="B2" s="3"/>
      <c r="C2" s="3"/>
      <c r="D2" s="3"/>
      <c r="E2" s="3"/>
    </row>
    <row r="3" spans="1:10" s="1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5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6"/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</row>
    <row r="9" spans="1:10" ht="25.35" customHeight="1" thickBot="1" x14ac:dyDescent="0.25">
      <c r="A9" s="8"/>
      <c r="B9" s="9">
        <v>1243.7760000000001</v>
      </c>
      <c r="C9" s="10">
        <v>1796.8125004199999</v>
      </c>
      <c r="D9" s="10">
        <v>1337.45355703</v>
      </c>
      <c r="E9" s="10">
        <v>1311.8761029699995</v>
      </c>
      <c r="F9" s="11">
        <v>25.577454059999997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5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6"/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</row>
    <row r="15" spans="1:10" ht="25.35" customHeight="1" x14ac:dyDescent="0.2">
      <c r="A15" s="13" t="s">
        <v>7</v>
      </c>
      <c r="B15" s="14">
        <v>204439414.96000001</v>
      </c>
      <c r="C15" s="15">
        <v>109368032.09</v>
      </c>
      <c r="D15" s="15">
        <v>9733587.790000001</v>
      </c>
      <c r="E15" s="15">
        <v>797704181.26999998</v>
      </c>
      <c r="F15" s="15">
        <v>18366586.59</v>
      </c>
      <c r="G15" s="15">
        <v>666309</v>
      </c>
      <c r="H15" s="15">
        <v>5990471.25</v>
      </c>
      <c r="I15" s="15">
        <v>191184974.07999998</v>
      </c>
      <c r="J15" s="16">
        <v>0</v>
      </c>
    </row>
    <row r="16" spans="1:10" ht="25.35" customHeight="1" x14ac:dyDescent="0.2">
      <c r="A16" s="17" t="s">
        <v>8</v>
      </c>
      <c r="B16" s="18">
        <v>176469000</v>
      </c>
      <c r="C16" s="19">
        <v>99520500</v>
      </c>
      <c r="D16" s="19">
        <v>5107000</v>
      </c>
      <c r="E16" s="19">
        <v>789726722.42999995</v>
      </c>
      <c r="F16" s="19">
        <v>11193100</v>
      </c>
      <c r="G16" s="19">
        <v>0</v>
      </c>
      <c r="H16" s="19">
        <v>4428900</v>
      </c>
      <c r="I16" s="19">
        <v>710367277.99000001</v>
      </c>
      <c r="J16" s="20">
        <v>0</v>
      </c>
    </row>
    <row r="17" spans="1:10" ht="25.35" customHeight="1" x14ac:dyDescent="0.2">
      <c r="A17" s="17" t="s">
        <v>9</v>
      </c>
      <c r="B17" s="18">
        <v>204.43941496000002</v>
      </c>
      <c r="C17" s="19">
        <v>109.36803209</v>
      </c>
      <c r="D17" s="19">
        <v>9.7335877900000014</v>
      </c>
      <c r="E17" s="19">
        <v>797.70418126999994</v>
      </c>
      <c r="F17" s="19">
        <v>18.366586590000001</v>
      </c>
      <c r="G17" s="19">
        <v>0.66630900000000004</v>
      </c>
      <c r="H17" s="19">
        <v>5.9904712499999997</v>
      </c>
      <c r="I17" s="19">
        <v>191.18497407999999</v>
      </c>
      <c r="J17" s="20">
        <v>0</v>
      </c>
    </row>
    <row r="18" spans="1:10" ht="25.35" customHeight="1" thickBot="1" x14ac:dyDescent="0.25">
      <c r="A18" s="21" t="s">
        <v>10</v>
      </c>
      <c r="B18" s="22">
        <v>176.46899999999999</v>
      </c>
      <c r="C18" s="23">
        <v>99.520499999999998</v>
      </c>
      <c r="D18" s="23">
        <v>5.1070000000000002</v>
      </c>
      <c r="E18" s="23">
        <v>789.72672243</v>
      </c>
      <c r="F18" s="23">
        <v>11.193099999999999</v>
      </c>
      <c r="G18" s="23">
        <v>0</v>
      </c>
      <c r="H18" s="23">
        <v>4.4288999999999996</v>
      </c>
      <c r="I18" s="23">
        <v>710.36727799000005</v>
      </c>
      <c r="J18" s="24">
        <v>0</v>
      </c>
    </row>
    <row r="19" spans="1:10" ht="13.5" thickTop="1" x14ac:dyDescent="0.2"/>
    <row r="21" spans="1:10" ht="20.25" x14ac:dyDescent="0.3">
      <c r="A21" s="5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5" t="s">
        <v>12</v>
      </c>
      <c r="B23" s="26">
        <f>E9</f>
        <v>1311.8761029699995</v>
      </c>
    </row>
    <row r="24" spans="1:10" ht="25.35" customHeight="1" thickBot="1" x14ac:dyDescent="0.25">
      <c r="A24" s="21" t="s">
        <v>13</v>
      </c>
      <c r="B24" s="27">
        <f>F9</f>
        <v>25.577454059999997</v>
      </c>
    </row>
    <row r="25" spans="1:10" ht="13.5" thickTop="1" x14ac:dyDescent="0.2"/>
    <row r="27" spans="1:10" ht="20.25" x14ac:dyDescent="0.3">
      <c r="A27" s="5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6"/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</row>
    <row r="30" spans="1:10" ht="25.35" customHeight="1" thickBot="1" x14ac:dyDescent="0.25">
      <c r="A30" s="8"/>
      <c r="B30" s="9">
        <v>1243.7760000000001</v>
      </c>
      <c r="C30" s="10">
        <v>1796.8125004199997</v>
      </c>
      <c r="D30" s="10">
        <v>1630.5502781299999</v>
      </c>
      <c r="E30" s="10">
        <v>1377.1819580899999</v>
      </c>
      <c r="F30" s="10">
        <v>1375.6014964799999</v>
      </c>
      <c r="G30" s="11">
        <v>1.5804616100000002</v>
      </c>
    </row>
    <row r="33" spans="1:10" ht="20.25" x14ac:dyDescent="0.3">
      <c r="A33" s="5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6"/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</row>
    <row r="36" spans="1:10" ht="25.35" customHeight="1" x14ac:dyDescent="0.2">
      <c r="A36" s="13" t="s">
        <v>22</v>
      </c>
      <c r="B36" s="14">
        <v>250001089.39999977</v>
      </c>
      <c r="C36" s="15">
        <v>144868698.58000004</v>
      </c>
      <c r="D36" s="15">
        <v>432.83</v>
      </c>
      <c r="E36" s="15">
        <v>430295804.5999999</v>
      </c>
      <c r="F36" s="15">
        <v>0</v>
      </c>
      <c r="G36" s="15">
        <v>105548250.95000002</v>
      </c>
      <c r="H36" s="15">
        <v>496233635.51000017</v>
      </c>
      <c r="I36" s="15">
        <v>203602366.25999999</v>
      </c>
      <c r="J36" s="16">
        <v>0</v>
      </c>
    </row>
    <row r="37" spans="1:10" ht="25.35" customHeight="1" x14ac:dyDescent="0.2">
      <c r="A37" s="17" t="s">
        <v>23</v>
      </c>
      <c r="B37" s="18">
        <v>279870563.42999989</v>
      </c>
      <c r="C37" s="19">
        <v>166569977.52000001</v>
      </c>
      <c r="D37" s="19">
        <v>111000</v>
      </c>
      <c r="E37" s="19">
        <v>465655948.40999985</v>
      </c>
      <c r="F37" s="19">
        <v>4000000</v>
      </c>
      <c r="G37" s="19">
        <v>129988924.06999999</v>
      </c>
      <c r="H37" s="19">
        <v>545118934.96999991</v>
      </c>
      <c r="I37" s="19">
        <v>205497152.02000001</v>
      </c>
      <c r="J37" s="20">
        <v>0</v>
      </c>
    </row>
    <row r="38" spans="1:10" ht="25.35" customHeight="1" x14ac:dyDescent="0.2">
      <c r="A38" s="17" t="s">
        <v>24</v>
      </c>
      <c r="B38" s="18">
        <v>250.00108939999976</v>
      </c>
      <c r="C38" s="19">
        <v>144.86869858000006</v>
      </c>
      <c r="D38" s="19">
        <v>4.3282999999999999E-4</v>
      </c>
      <c r="E38" s="19">
        <v>430.29580459999988</v>
      </c>
      <c r="F38" s="19">
        <v>0</v>
      </c>
      <c r="G38" s="19">
        <v>105.54825095000002</v>
      </c>
      <c r="H38" s="19">
        <v>496.23363551000017</v>
      </c>
      <c r="I38" s="19">
        <v>203.60236626</v>
      </c>
      <c r="J38" s="20">
        <v>0</v>
      </c>
    </row>
    <row r="39" spans="1:10" ht="25.35" customHeight="1" thickBot="1" x14ac:dyDescent="0.25">
      <c r="A39" s="21" t="s">
        <v>25</v>
      </c>
      <c r="B39" s="22">
        <v>279.87056342999989</v>
      </c>
      <c r="C39" s="23">
        <v>166.56997752000001</v>
      </c>
      <c r="D39" s="23">
        <v>0.111</v>
      </c>
      <c r="E39" s="23">
        <v>465.65594840999984</v>
      </c>
      <c r="F39" s="23">
        <v>4</v>
      </c>
      <c r="G39" s="23">
        <v>129.98892407</v>
      </c>
      <c r="H39" s="23">
        <v>545.11893496999994</v>
      </c>
      <c r="I39" s="23">
        <v>205.49715202000002</v>
      </c>
      <c r="J39" s="24">
        <v>0</v>
      </c>
    </row>
    <row r="40" spans="1:10" ht="13.5" thickTop="1" x14ac:dyDescent="0.2"/>
    <row r="42" spans="1:10" ht="20.25" x14ac:dyDescent="0.3">
      <c r="A42" s="5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5" t="s">
        <v>26</v>
      </c>
      <c r="B44" s="26">
        <f>F30</f>
        <v>1375.6014964799999</v>
      </c>
    </row>
    <row r="45" spans="1:10" ht="25.35" customHeight="1" thickBot="1" x14ac:dyDescent="0.25">
      <c r="A45" s="21" t="s">
        <v>27</v>
      </c>
      <c r="B45" s="27">
        <f>G30</f>
        <v>1.5804616100000002</v>
      </c>
    </row>
    <row r="46" spans="1:10" ht="13.5" thickTop="1" x14ac:dyDescent="0.2"/>
  </sheetData>
  <sheetProtection algorithmName="SHA-512" hashValue="w/y6i2OEgy/B/oWKxrqPhvtV7RTuwtFGR1mudaJO+BN96imyryKVbQsFoom6eylU6YwIutuIutIS3Bz7MWysFQ==" saltValue="zMGwmuBDvJvHNRDtcckEBA==" spinCount="100000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HERRERO, SUSANA</dc:creator>
  <cp:lastModifiedBy>SANZ HERRERO, SUSANA</cp:lastModifiedBy>
  <dcterms:created xsi:type="dcterms:W3CDTF">2025-02-04T09:05:57Z</dcterms:created>
  <dcterms:modified xsi:type="dcterms:W3CDTF">2025-02-06T13:16:10Z</dcterms:modified>
</cp:coreProperties>
</file>