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U:\SCO\Dades\Tec1\Comptabilitat\CPressupostaria\Historics\"/>
    </mc:Choice>
  </mc:AlternateContent>
  <xr:revisionPtr revIDLastSave="0" documentId="13_ncr:1_{1D77146F-6076-417D-9599-8807C39918C2}" xr6:coauthVersionLast="47" xr6:coauthVersionMax="47" xr10:uidLastSave="{00000000-0000-0000-0000-000000000000}"/>
  <bookViews>
    <workbookView xWindow="-110" yWindow="-110" windowWidth="19420" windowHeight="10300" activeTab="4" xr2:uid="{2866E7F8-6FD7-4515-9EDE-D2EBD957D7A6}"/>
  </bookViews>
  <sheets>
    <sheet name="Diba" sheetId="5" r:id="rId1"/>
    <sheet name="DibaAltres" sheetId="4" r:id="rId2"/>
    <sheet name="GrIngressos" sheetId="3" r:id="rId3"/>
    <sheet name="GrDespeses" sheetId="2" r:id="rId4"/>
    <sheet name="CGrafics" sheetId="1" r:id="rId5"/>
  </sheets>
  <externalReferences>
    <externalReference r:id="rId6"/>
  </externalReferences>
  <definedNames>
    <definedName name="_12Àrea_d_impressió" localSheetId="3">GrDespeses!$A$1:$L$84</definedName>
    <definedName name="_17Àrea_d_impressió" localSheetId="2">GrIngressos!$A$1:$L$84</definedName>
    <definedName name="_6Àrea_d_impressió" localSheetId="0">Diba!$A$1:$K$68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DibaAltres!$A$1:$K$70</definedName>
    <definedName name="_xlnm.Print_Area" localSheetId="3">GrDespeses!$A$1:$L$84</definedName>
    <definedName name="_xlnm.Print_Area" localSheetId="2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5" l="1"/>
  <c r="B47" i="5"/>
  <c r="G44" i="5"/>
  <c r="F44" i="5"/>
  <c r="K44" i="5" s="1"/>
  <c r="E44" i="5"/>
  <c r="K43" i="5"/>
  <c r="K42" i="5"/>
  <c r="I44" i="5"/>
  <c r="H44" i="5"/>
  <c r="D44" i="5"/>
  <c r="G41" i="5"/>
  <c r="D41" i="5"/>
  <c r="K40" i="5"/>
  <c r="I41" i="5"/>
  <c r="H41" i="5"/>
  <c r="F41" i="5"/>
  <c r="E41" i="5"/>
  <c r="D38" i="5"/>
  <c r="K37" i="5"/>
  <c r="K36" i="5"/>
  <c r="F38" i="5"/>
  <c r="E38" i="5"/>
  <c r="K35" i="5"/>
  <c r="K34" i="5"/>
  <c r="I38" i="5"/>
  <c r="H38" i="5"/>
  <c r="H47" i="5" s="1"/>
  <c r="G38" i="5"/>
  <c r="I22" i="5"/>
  <c r="H22" i="5"/>
  <c r="E22" i="5"/>
  <c r="E56" i="5" s="1"/>
  <c r="I21" i="5"/>
  <c r="H21" i="5"/>
  <c r="G21" i="5"/>
  <c r="F21" i="5"/>
  <c r="K21" i="5" s="1"/>
  <c r="E21" i="5"/>
  <c r="D21" i="5"/>
  <c r="G22" i="5"/>
  <c r="G56" i="5" s="1"/>
  <c r="F22" i="5"/>
  <c r="D22" i="5"/>
  <c r="G19" i="5"/>
  <c r="F19" i="5"/>
  <c r="K19" i="5" s="1"/>
  <c r="E19" i="5"/>
  <c r="K18" i="5"/>
  <c r="K17" i="5"/>
  <c r="I19" i="5"/>
  <c r="I55" i="5" s="1"/>
  <c r="H19" i="5"/>
  <c r="H55" i="5" s="1"/>
  <c r="D19" i="5"/>
  <c r="G16" i="5"/>
  <c r="K15" i="5"/>
  <c r="I16" i="5"/>
  <c r="H16" i="5"/>
  <c r="K14" i="5"/>
  <c r="K13" i="5"/>
  <c r="K12" i="5"/>
  <c r="K11" i="5"/>
  <c r="F16" i="5"/>
  <c r="E16" i="5"/>
  <c r="D16" i="5"/>
  <c r="K7" i="5"/>
  <c r="B25" i="4"/>
  <c r="I22" i="4"/>
  <c r="H22" i="4"/>
  <c r="E22" i="4"/>
  <c r="K21" i="4"/>
  <c r="G22" i="4"/>
  <c r="F22" i="4"/>
  <c r="D22" i="4"/>
  <c r="K22" i="4" s="1"/>
  <c r="G19" i="4"/>
  <c r="F19" i="4"/>
  <c r="E19" i="4"/>
  <c r="K18" i="4"/>
  <c r="I19" i="4"/>
  <c r="H19" i="4"/>
  <c r="D19" i="4"/>
  <c r="G16" i="4"/>
  <c r="K15" i="4"/>
  <c r="I16" i="4"/>
  <c r="H16" i="4"/>
  <c r="H25" i="4" s="1"/>
  <c r="K14" i="4"/>
  <c r="K13" i="4"/>
  <c r="K12" i="4"/>
  <c r="K11" i="4"/>
  <c r="F16" i="4"/>
  <c r="E16" i="4"/>
  <c r="D16" i="4"/>
  <c r="K7" i="4"/>
  <c r="L80" i="1"/>
  <c r="K80" i="1"/>
  <c r="J80" i="1"/>
  <c r="D80" i="1"/>
  <c r="C80" i="1"/>
  <c r="B80" i="1"/>
  <c r="L78" i="1"/>
  <c r="K78" i="1"/>
  <c r="J78" i="1"/>
  <c r="I78" i="1"/>
  <c r="I80" i="1" s="1"/>
  <c r="H78" i="1"/>
  <c r="H80" i="1" s="1"/>
  <c r="G78" i="1"/>
  <c r="G80" i="1" s="1"/>
  <c r="F78" i="1"/>
  <c r="F80" i="1" s="1"/>
  <c r="E78" i="1"/>
  <c r="E80" i="1" s="1"/>
  <c r="D78" i="1"/>
  <c r="C78" i="1"/>
  <c r="B78" i="1"/>
  <c r="L77" i="1"/>
  <c r="K77" i="1"/>
  <c r="J77" i="1"/>
  <c r="I77" i="1"/>
  <c r="H77" i="1"/>
  <c r="G77" i="1"/>
  <c r="F77" i="1"/>
  <c r="E77" i="1"/>
  <c r="D77" i="1"/>
  <c r="C77" i="1"/>
  <c r="B77" i="1"/>
  <c r="C69" i="1"/>
  <c r="B69" i="1"/>
  <c r="C63" i="1"/>
  <c r="B63" i="1"/>
  <c r="E57" i="1"/>
  <c r="D57" i="1"/>
  <c r="C57" i="1"/>
  <c r="B57" i="1"/>
  <c r="E51" i="1"/>
  <c r="D51" i="1"/>
  <c r="C51" i="1"/>
  <c r="B51" i="1"/>
  <c r="B45" i="1"/>
  <c r="B44" i="1"/>
  <c r="J39" i="1"/>
  <c r="H39" i="1"/>
  <c r="G39" i="1"/>
  <c r="C39" i="1"/>
  <c r="B39" i="1"/>
  <c r="I38" i="1"/>
  <c r="H38" i="1"/>
  <c r="D38" i="1"/>
  <c r="C38" i="1"/>
  <c r="J37" i="1"/>
  <c r="I37" i="1"/>
  <c r="I39" i="1" s="1"/>
  <c r="H37" i="1"/>
  <c r="G37" i="1"/>
  <c r="F37" i="1"/>
  <c r="F39" i="1" s="1"/>
  <c r="E37" i="1"/>
  <c r="E39" i="1" s="1"/>
  <c r="D37" i="1"/>
  <c r="D39" i="1" s="1"/>
  <c r="C37" i="1"/>
  <c r="B37" i="1"/>
  <c r="J36" i="1"/>
  <c r="J38" i="1" s="1"/>
  <c r="I36" i="1"/>
  <c r="H36" i="1"/>
  <c r="G36" i="1"/>
  <c r="G38" i="1" s="1"/>
  <c r="F36" i="1"/>
  <c r="F38" i="1" s="1"/>
  <c r="E36" i="1"/>
  <c r="E38" i="1" s="1"/>
  <c r="D36" i="1"/>
  <c r="C36" i="1"/>
  <c r="B36" i="1"/>
  <c r="B38" i="1" s="1"/>
  <c r="G30" i="1"/>
  <c r="F30" i="1"/>
  <c r="E30" i="1"/>
  <c r="D30" i="1"/>
  <c r="C30" i="1"/>
  <c r="B30" i="1"/>
  <c r="B23" i="1"/>
  <c r="B24" i="1"/>
  <c r="I25" i="4" l="1"/>
  <c r="G25" i="4"/>
  <c r="E25" i="4"/>
  <c r="K19" i="4"/>
  <c r="I47" i="5"/>
  <c r="G55" i="5"/>
  <c r="G47" i="5"/>
  <c r="D55" i="5"/>
  <c r="E55" i="5"/>
  <c r="D25" i="4"/>
  <c r="K16" i="4"/>
  <c r="H25" i="5"/>
  <c r="H59" i="5" s="1"/>
  <c r="H54" i="5"/>
  <c r="G25" i="5"/>
  <c r="G59" i="5" s="1"/>
  <c r="H56" i="5"/>
  <c r="D54" i="5"/>
  <c r="D25" i="5"/>
  <c r="I54" i="5"/>
  <c r="I25" i="5"/>
  <c r="F54" i="5"/>
  <c r="K16" i="5"/>
  <c r="F25" i="5"/>
  <c r="D56" i="5"/>
  <c r="D47" i="5"/>
  <c r="F56" i="5"/>
  <c r="K22" i="5"/>
  <c r="F55" i="5"/>
  <c r="K41" i="5"/>
  <c r="E47" i="5"/>
  <c r="F25" i="4"/>
  <c r="K38" i="5"/>
  <c r="F47" i="5"/>
  <c r="K47" i="5" s="1"/>
  <c r="I56" i="5"/>
  <c r="E54" i="5"/>
  <c r="E25" i="5"/>
  <c r="G54" i="5"/>
  <c r="K33" i="5"/>
  <c r="K39" i="5"/>
  <c r="K20" i="4"/>
  <c r="K20" i="5"/>
  <c r="K17" i="4"/>
  <c r="I59" i="5" l="1"/>
  <c r="E59" i="5"/>
  <c r="D59" i="5"/>
  <c r="F59" i="5"/>
  <c r="K25" i="5"/>
  <c r="K25" i="4"/>
</calcChain>
</file>

<file path=xl/sharedStrings.xml><?xml version="1.0" encoding="utf-8"?>
<sst xmlns="http://schemas.openxmlformats.org/spreadsheetml/2006/main" count="166" uniqueCount="101">
  <si>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</si>
  <si>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</si>
  <si>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</si>
  <si>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</si>
  <si>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</si>
  <si>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</si>
  <si>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</si>
  <si>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</si>
  <si>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</si>
  <si>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</si>
  <si>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</si>
  <si>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</si>
  <si>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</si>
  <si>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</si>
  <si>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</si>
  <si>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</si>
  <si>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</si>
  <si>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</si>
  <si>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</si>
  <si>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</si>
  <si>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</si>
  <si>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</si>
  <si>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</si>
  <si>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</si>
  <si>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</si>
  <si>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</si>
  <si>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</si>
  <si>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</si>
  <si>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ingressos pressupostos tancats</t>
  </si>
  <si>
    <t>Pendent cobr.actual</t>
  </si>
  <si>
    <t>Ingressat</t>
  </si>
  <si>
    <t>Anul·lacions</t>
  </si>
  <si>
    <t>Pendent cobr.inicial</t>
  </si>
  <si>
    <t>despeses pressupostos tancats</t>
  </si>
  <si>
    <t>Pendent pag.actual</t>
  </si>
  <si>
    <t>Pendent pag.total</t>
  </si>
  <si>
    <t>Pendent pag.inicial</t>
  </si>
  <si>
    <t>romanents incorporats d'ofici</t>
  </si>
  <si>
    <t>inicials</t>
  </si>
  <si>
    <t>pendents</t>
  </si>
  <si>
    <t>despeses d'anys anteriors</t>
  </si>
  <si>
    <t>càlculs per indicadors per tipus d'actuació</t>
  </si>
  <si>
    <t>Acumulat trimestre actual</t>
  </si>
  <si>
    <t>Acumulat trimestre anterior</t>
  </si>
  <si>
    <t>Variació del trimestre actual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</si>
  <si>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</si>
  <si>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</si>
  <si>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</si>
  <si>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</si>
  <si>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</si>
  <si>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</si>
  <si>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</si>
  <si>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</si>
  <si>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</si>
  <si>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</si>
  <si>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</si>
  <si>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</si>
  <si>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</si>
  <si>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</si>
  <si>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</si>
  <si>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</si>
  <si>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</si>
  <si>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</si>
  <si>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</si>
  <si>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</si>
  <si>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</si>
  <si>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</si>
  <si>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</si>
  <si>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</si>
  <si>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</si>
  <si>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</si>
  <si>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</si>
  <si>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</si>
  <si>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</si>
  <si>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</si>
  <si>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</si>
  <si>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</si>
  <si>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</si>
  <si>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</si>
  <si>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</si>
  <si>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</si>
  <si>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</si>
  <si>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</si>
  <si>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</si>
  <si>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</si>
  <si>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</si>
  <si>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</si>
  <si>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</si>
  <si>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</si>
  <si>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</si>
  <si>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</si>
  <si>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</si>
  <si>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</si>
  <si>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</si>
  <si>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</si>
  <si>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</si>
  <si>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</si>
  <si>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</si>
  <si>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30 de setembre de 2025</t>
  </si>
  <si>
    <t>estat d'execució del pressupost</t>
  </si>
  <si>
    <t>extret el 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</si>
</sst>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.00\ _€_-;\-* #,##0.00\ _€_-;_-* &quot;-&quot;??\ _€_-;_-@_-"/>
    <numFmt numFmtId="166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auto="1"/>
      </left>
      <right style="hair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auto="1"/>
      </left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thick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1" fontId="7" fillId="2" borderId="22" xfId="0" applyNumberFormat="1" applyFont="1" applyFill="1" applyBorder="1" applyAlignment="1">
      <alignment horizontal="center" vertical="center"/>
    </xf>
    <xf numFmtId="4" fontId="8" fillId="3" borderId="4" xfId="1" applyNumberFormat="1" applyFont="1" applyFill="1" applyBorder="1" applyAlignment="1" applyProtection="1">
      <alignment horizontal="right" vertical="center" indent="1"/>
      <protection locked="0"/>
    </xf>
    <xf numFmtId="4" fontId="8" fillId="3" borderId="6" xfId="1" applyNumberFormat="1" applyFont="1" applyFill="1" applyBorder="1" applyAlignment="1" applyProtection="1">
      <alignment horizontal="right" vertical="center" indent="1"/>
      <protection locked="0"/>
    </xf>
    <xf numFmtId="0" fontId="6" fillId="2" borderId="23" xfId="0" applyFont="1" applyFill="1" applyBorder="1" applyAlignment="1">
      <alignment horizontal="left" vertical="center" indent="1"/>
    </xf>
    <xf numFmtId="4" fontId="8" fillId="3" borderId="24" xfId="1" applyNumberFormat="1" applyFont="1" applyFill="1" applyBorder="1" applyAlignment="1">
      <alignment horizontal="right" vertical="center" indent="1"/>
    </xf>
    <xf numFmtId="4" fontId="8" fillId="3" borderId="25" xfId="1" applyNumberFormat="1" applyFont="1" applyFill="1" applyBorder="1" applyAlignment="1">
      <alignment horizontal="right" vertical="center" indent="1"/>
    </xf>
    <xf numFmtId="4" fontId="8" fillId="3" borderId="26" xfId="1" applyNumberFormat="1" applyFont="1" applyFill="1" applyBorder="1" applyAlignment="1">
      <alignment horizontal="right" vertical="center" indent="1"/>
    </xf>
    <xf numFmtId="4" fontId="8" fillId="3" borderId="27" xfId="1" applyNumberFormat="1" applyFont="1" applyFill="1" applyBorder="1" applyAlignment="1">
      <alignment horizontal="right" vertical="center" indent="1"/>
    </xf>
    <xf numFmtId="4" fontId="8" fillId="3" borderId="28" xfId="1" applyNumberFormat="1" applyFont="1" applyFill="1" applyBorder="1" applyAlignment="1">
      <alignment horizontal="right" vertical="center" indent="1"/>
    </xf>
    <xf numFmtId="4" fontId="8" fillId="3" borderId="29" xfId="1" applyNumberFormat="1" applyFont="1" applyFill="1" applyBorder="1" applyAlignment="1">
      <alignment horizontal="right" vertical="center" indent="1"/>
    </xf>
    <xf numFmtId="0" fontId="6" fillId="2" borderId="30" xfId="0" applyFont="1" applyFill="1" applyBorder="1" applyAlignment="1">
      <alignment horizontal="left" vertical="center" indent="1"/>
    </xf>
    <xf numFmtId="4" fontId="8" fillId="3" borderId="31" xfId="1" applyNumberFormat="1" applyFont="1" applyFill="1" applyBorder="1" applyAlignment="1">
      <alignment horizontal="right" vertical="center" indent="1"/>
    </xf>
    <xf numFmtId="4" fontId="8" fillId="3" borderId="32" xfId="1" applyNumberFormat="1" applyFont="1" applyFill="1" applyBorder="1" applyAlignment="1">
      <alignment horizontal="right" vertical="center" indent="1"/>
    </xf>
    <xf numFmtId="4" fontId="8" fillId="3" borderId="33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indent="1"/>
    </xf>
    <xf numFmtId="0" fontId="0" fillId="0" borderId="34" xfId="0" applyBorder="1"/>
    <xf numFmtId="0" fontId="0" fillId="0" borderId="35" xfId="0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36" xfId="0" applyFont="1" applyBorder="1" applyAlignment="1">
      <alignment horizontal="left" indent="1"/>
    </xf>
    <xf numFmtId="0" fontId="0" fillId="0" borderId="36" xfId="0" applyBorder="1"/>
    <xf numFmtId="0" fontId="17" fillId="0" borderId="36" xfId="0" applyFont="1" applyBorder="1" applyAlignment="1">
      <alignment horizontal="right" indent="1"/>
    </xf>
    <xf numFmtId="0" fontId="16" fillId="0" borderId="37" xfId="0" applyFont="1" applyBorder="1" applyAlignment="1">
      <alignment horizontal="left" indent="1"/>
    </xf>
    <xf numFmtId="0" fontId="0" fillId="0" borderId="37" xfId="0" applyBorder="1"/>
    <xf numFmtId="0" fontId="15" fillId="0" borderId="0" xfId="0" applyFont="1" applyAlignment="1">
      <alignment horizontal="right" indent="1"/>
    </xf>
    <xf numFmtId="0" fontId="18" fillId="0" borderId="0" xfId="0" applyFont="1" applyAlignment="1">
      <alignment horizontal="left" indent="1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38" xfId="0" applyFont="1" applyBorder="1" applyAlignment="1">
      <alignment horizontal="center" wrapText="1"/>
    </xf>
    <xf numFmtId="165" fontId="8" fillId="0" borderId="38" xfId="0" applyNumberFormat="1" applyFont="1" applyBorder="1" applyAlignment="1">
      <alignment horizontal="center" wrapText="1"/>
    </xf>
    <xf numFmtId="165" fontId="8" fillId="0" borderId="39" xfId="0" applyNumberFormat="1" applyFont="1" applyBorder="1" applyAlignment="1">
      <alignment horizontal="center" wrapText="1"/>
    </xf>
    <xf numFmtId="49" fontId="8" fillId="0" borderId="38" xfId="0" applyNumberFormat="1" applyFont="1" applyBorder="1" applyAlignment="1">
      <alignment horizontal="center" wrapText="1"/>
    </xf>
    <xf numFmtId="0" fontId="0" fillId="0" borderId="40" xfId="0" applyBorder="1" applyAlignment="1">
      <alignment horizontal="left" indent="1"/>
    </xf>
    <xf numFmtId="0" fontId="8" fillId="0" borderId="41" xfId="0" quotePrefix="1" applyFont="1" applyBorder="1" applyAlignment="1">
      <alignment horizontal="center" vertical="center" wrapText="1"/>
    </xf>
    <xf numFmtId="0" fontId="8" fillId="0" borderId="39" xfId="0" quotePrefix="1" applyFont="1" applyBorder="1" applyAlignment="1">
      <alignment horizontal="center" vertical="center" wrapText="1"/>
    </xf>
    <xf numFmtId="0" fontId="21" fillId="0" borderId="42" xfId="0" applyFont="1" applyBorder="1" applyAlignment="1">
      <alignment horizontal="left" indent="1"/>
    </xf>
    <xf numFmtId="4" fontId="21" fillId="0" borderId="42" xfId="0" applyNumberFormat="1" applyFont="1" applyBorder="1" applyAlignment="1">
      <alignment horizontal="left"/>
    </xf>
    <xf numFmtId="165" fontId="21" fillId="0" borderId="43" xfId="0" applyNumberFormat="1" applyFont="1" applyBorder="1"/>
    <xf numFmtId="165" fontId="21" fillId="0" borderId="44" xfId="0" applyNumberFormat="1" applyFont="1" applyBorder="1"/>
    <xf numFmtId="165" fontId="21" fillId="0" borderId="45" xfId="0" applyNumberFormat="1" applyFont="1" applyBorder="1"/>
    <xf numFmtId="165" fontId="21" fillId="0" borderId="46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/>
    </xf>
    <xf numFmtId="166" fontId="22" fillId="0" borderId="42" xfId="0" applyNumberFormat="1" applyFont="1" applyBorder="1" applyAlignment="1">
      <alignment horizontal="right"/>
    </xf>
    <xf numFmtId="165" fontId="21" fillId="0" borderId="47" xfId="0" applyNumberFormat="1" applyFont="1" applyBorder="1"/>
    <xf numFmtId="165" fontId="21" fillId="0" borderId="48" xfId="0" applyNumberFormat="1" applyFont="1" applyBorder="1" applyAlignment="1">
      <alignment horizontal="right"/>
    </xf>
    <xf numFmtId="0" fontId="23" fillId="0" borderId="49" xfId="0" applyFont="1" applyBorder="1" applyAlignment="1">
      <alignment horizontal="left" indent="1"/>
    </xf>
    <xf numFmtId="4" fontId="23" fillId="0" borderId="50" xfId="0" applyNumberFormat="1" applyFont="1" applyBorder="1" applyAlignment="1">
      <alignment horizontal="left"/>
    </xf>
    <xf numFmtId="0" fontId="24" fillId="0" borderId="51" xfId="0" applyFont="1" applyBorder="1"/>
    <xf numFmtId="165" fontId="23" fillId="0" borderId="52" xfId="0" applyNumberFormat="1" applyFont="1" applyBorder="1"/>
    <xf numFmtId="165" fontId="23" fillId="0" borderId="53" xfId="0" applyNumberFormat="1" applyFont="1" applyBorder="1"/>
    <xf numFmtId="166" fontId="25" fillId="0" borderId="54" xfId="1" applyNumberFormat="1" applyFont="1" applyBorder="1" applyAlignment="1">
      <alignment horizontal="right"/>
    </xf>
    <xf numFmtId="165" fontId="21" fillId="0" borderId="55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5" fontId="21" fillId="0" borderId="56" xfId="0" applyNumberFormat="1" applyFont="1" applyBorder="1"/>
    <xf numFmtId="165" fontId="21" fillId="0" borderId="57" xfId="0" applyNumberFormat="1" applyFont="1" applyBorder="1"/>
    <xf numFmtId="165" fontId="21" fillId="0" borderId="58" xfId="0" applyNumberFormat="1" applyFont="1" applyBorder="1"/>
    <xf numFmtId="165" fontId="21" fillId="0" borderId="59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5" fontId="21" fillId="0" borderId="60" xfId="0" applyNumberFormat="1" applyFont="1" applyBorder="1"/>
    <xf numFmtId="165" fontId="21" fillId="0" borderId="61" xfId="0" applyNumberFormat="1" applyFont="1" applyBorder="1"/>
    <xf numFmtId="165" fontId="21" fillId="0" borderId="62" xfId="0" applyNumberFormat="1" applyFont="1" applyBorder="1"/>
    <xf numFmtId="165" fontId="21" fillId="0" borderId="63" xfId="0" applyNumberFormat="1" applyFont="1" applyBorder="1" applyAlignment="1">
      <alignment horizontal="right"/>
    </xf>
    <xf numFmtId="166" fontId="22" fillId="0" borderId="64" xfId="0" applyNumberFormat="1" applyFont="1" applyBorder="1" applyAlignment="1">
      <alignment horizontal="right"/>
    </xf>
    <xf numFmtId="166" fontId="26" fillId="0" borderId="0" xfId="0" applyNumberFormat="1" applyFont="1"/>
    <xf numFmtId="0" fontId="20" fillId="0" borderId="0" xfId="0" applyFont="1" applyAlignment="1">
      <alignment horizontal="right" vertical="center"/>
    </xf>
    <xf numFmtId="165" fontId="27" fillId="0" borderId="65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6" fontId="25" fillId="0" borderId="54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quotePrefix="1" applyFont="1" applyAlignment="1">
      <alignment horizontal="center" vertical="center" wrapText="1"/>
    </xf>
    <xf numFmtId="165" fontId="21" fillId="0" borderId="0" xfId="0" applyNumberFormat="1" applyFont="1"/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4" fontId="23" fillId="0" borderId="0" xfId="0" applyNumberFormat="1" applyFont="1" applyAlignment="1">
      <alignment horizontal="left"/>
    </xf>
    <xf numFmtId="0" fontId="24" fillId="0" borderId="0" xfId="0" applyFont="1"/>
    <xf numFmtId="165" fontId="23" fillId="0" borderId="0" xfId="0" applyNumberFormat="1" applyFont="1"/>
    <xf numFmtId="166" fontId="25" fillId="0" borderId="0" xfId="1" applyNumberFormat="1" applyFont="1" applyFill="1" applyBorder="1" applyAlignment="1">
      <alignment horizontal="right"/>
    </xf>
    <xf numFmtId="166" fontId="25" fillId="0" borderId="0" xfId="1" applyNumberFormat="1" applyFont="1" applyFill="1" applyBorder="1" applyAlignment="1">
      <alignment horizontal="right" vertical="center"/>
    </xf>
    <xf numFmtId="165" fontId="21" fillId="0" borderId="66" xfId="0" applyNumberFormat="1" applyFont="1" applyBorder="1"/>
    <xf numFmtId="165" fontId="21" fillId="0" borderId="46" xfId="0" applyNumberFormat="1" applyFont="1" applyBorder="1"/>
    <xf numFmtId="165" fontId="21" fillId="0" borderId="67" xfId="0" applyNumberFormat="1" applyFont="1" applyBorder="1"/>
    <xf numFmtId="165" fontId="21" fillId="0" borderId="68" xfId="0" applyNumberFormat="1" applyFont="1" applyBorder="1"/>
    <xf numFmtId="165" fontId="21" fillId="0" borderId="69" xfId="0" applyNumberFormat="1" applyFont="1" applyBorder="1"/>
    <xf numFmtId="165" fontId="21" fillId="0" borderId="53" xfId="0" applyNumberFormat="1" applyFont="1" applyBorder="1"/>
    <xf numFmtId="165" fontId="21" fillId="0" borderId="70" xfId="0" applyNumberFormat="1" applyFont="1" applyBorder="1"/>
    <xf numFmtId="165" fontId="23" fillId="0" borderId="54" xfId="0" applyNumberFormat="1" applyFont="1" applyBorder="1"/>
    <xf numFmtId="165" fontId="21" fillId="0" borderId="71" xfId="0" applyNumberFormat="1" applyFont="1" applyBorder="1"/>
    <xf numFmtId="165" fontId="21" fillId="0" borderId="59" xfId="0" applyNumberFormat="1" applyFont="1" applyBorder="1"/>
    <xf numFmtId="165" fontId="21" fillId="0" borderId="72" xfId="0" applyNumberFormat="1" applyFont="1" applyBorder="1"/>
    <xf numFmtId="4" fontId="21" fillId="0" borderId="0" xfId="0" applyNumberFormat="1" applyFont="1" applyAlignment="1">
      <alignment horizontal="left" indent="1"/>
    </xf>
    <xf numFmtId="164" fontId="21" fillId="0" borderId="73" xfId="1" applyFont="1" applyBorder="1"/>
    <xf numFmtId="164" fontId="21" fillId="0" borderId="74" xfId="1" applyFont="1" applyBorder="1"/>
    <xf numFmtId="164" fontId="21" fillId="0" borderId="75" xfId="1" applyFont="1" applyBorder="1"/>
    <xf numFmtId="164" fontId="21" fillId="0" borderId="76" xfId="1" applyFont="1" applyBorder="1"/>
    <xf numFmtId="164" fontId="21" fillId="0" borderId="77" xfId="1" applyFont="1" applyBorder="1"/>
    <xf numFmtId="164" fontId="21" fillId="0" borderId="0" xfId="1" applyFont="1" applyBorder="1"/>
    <xf numFmtId="4" fontId="21" fillId="0" borderId="42" xfId="0" applyNumberFormat="1" applyFont="1" applyBorder="1" applyAlignment="1">
      <alignment horizontal="left" indent="1"/>
    </xf>
    <xf numFmtId="4" fontId="21" fillId="0" borderId="43" xfId="1" applyNumberFormat="1" applyFont="1" applyBorder="1"/>
    <xf numFmtId="4" fontId="21" fillId="0" borderId="44" xfId="1" applyNumberFormat="1" applyFont="1" applyBorder="1"/>
    <xf numFmtId="4" fontId="21" fillId="0" borderId="47" xfId="1" applyNumberFormat="1" applyFont="1" applyBorder="1"/>
    <xf numFmtId="4" fontId="21" fillId="0" borderId="67" xfId="1" applyNumberFormat="1" applyFont="1" applyBorder="1"/>
    <xf numFmtId="4" fontId="21" fillId="0" borderId="46" xfId="1" applyNumberFormat="1" applyFont="1" applyBorder="1"/>
    <xf numFmtId="4" fontId="21" fillId="0" borderId="0" xfId="1" applyNumberFormat="1" applyFont="1" applyBorder="1"/>
    <xf numFmtId="4" fontId="21" fillId="0" borderId="78" xfId="1" applyNumberFormat="1" applyFont="1" applyBorder="1"/>
    <xf numFmtId="4" fontId="21" fillId="0" borderId="57" xfId="1" applyNumberFormat="1" applyFont="1" applyBorder="1"/>
    <xf numFmtId="4" fontId="21" fillId="0" borderId="58" xfId="1" applyNumberFormat="1" applyFont="1" applyBorder="1"/>
    <xf numFmtId="4" fontId="21" fillId="0" borderId="71" xfId="1" applyNumberFormat="1" applyFont="1" applyBorder="1"/>
    <xf numFmtId="4" fontId="21" fillId="0" borderId="59" xfId="1" applyNumberFormat="1" applyFont="1" applyBorder="1"/>
    <xf numFmtId="164" fontId="21" fillId="0" borderId="79" xfId="1" applyFont="1" applyBorder="1"/>
    <xf numFmtId="164" fontId="21" fillId="0" borderId="61" xfId="1" applyFont="1" applyBorder="1"/>
    <xf numFmtId="164" fontId="21" fillId="0" borderId="62" xfId="1" applyFont="1" applyBorder="1"/>
    <xf numFmtId="164" fontId="21" fillId="0" borderId="72" xfId="1" applyFont="1" applyBorder="1"/>
    <xf numFmtId="164" fontId="21" fillId="0" borderId="63" xfId="1" applyFont="1" applyBorder="1"/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1.308,59</c:v>
                  </c:pt>
                  <c:pt idx="1">
                    <c:v>1.670,06</c:v>
                  </c:pt>
                  <c:pt idx="2">
                    <c:v>945,05</c:v>
                  </c:pt>
                  <c:pt idx="3">
                    <c:v>909,46</c:v>
                  </c:pt>
                  <c:pt idx="4">
                    <c:v>35,59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1308.585</c:v>
                </c:pt>
                <c:pt idx="1">
                  <c:v>1670.0645630800002</c:v>
                </c:pt>
                <c:pt idx="2">
                  <c:v>945.04985264000004</c:v>
                </c:pt>
                <c:pt idx="3">
                  <c:v>909.45742390000009</c:v>
                </c:pt>
                <c:pt idx="4">
                  <c:v>35.592428740000003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E-4D52-8D87-A4762206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957760"/>
        <c:axId val="161959296"/>
        <c:axId val="0"/>
      </c:bar3DChart>
      <c:catAx>
        <c:axId val="161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59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141.96277021</c:v>
                </c:pt>
                <c:pt idx="1">
                  <c:v>74.167195669999998</c:v>
                </c:pt>
                <c:pt idx="2">
                  <c:v>5.9379571500000008</c:v>
                </c:pt>
                <c:pt idx="3">
                  <c:v>555.6386750800001</c:v>
                </c:pt>
                <c:pt idx="4">
                  <c:v>6.7891436600000006</c:v>
                </c:pt>
                <c:pt idx="5">
                  <c:v>1.3467091199999999</c:v>
                </c:pt>
                <c:pt idx="6">
                  <c:v>0.84714624000000016</c:v>
                </c:pt>
                <c:pt idx="7">
                  <c:v>158.36025551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C-49E5-98B8-FD1C064748A9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194.95500000000001</c:v>
                </c:pt>
                <c:pt idx="1">
                  <c:v>108.53</c:v>
                </c:pt>
                <c:pt idx="2">
                  <c:v>5.8156800000000004</c:v>
                </c:pt>
                <c:pt idx="3">
                  <c:v>804.79366763000007</c:v>
                </c:pt>
                <c:pt idx="4">
                  <c:v>11.01376</c:v>
                </c:pt>
                <c:pt idx="5">
                  <c:v>0</c:v>
                </c:pt>
                <c:pt idx="6">
                  <c:v>4.0250000000000004</c:v>
                </c:pt>
                <c:pt idx="7">
                  <c:v>540.93145545000004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C-49E5-98B8-FD1C06474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334208"/>
        <c:axId val="162335744"/>
        <c:axId val="0"/>
      </c:bar3DChart>
      <c:catAx>
        <c:axId val="16233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420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11-4F12-B079-0E0BF7ED42C1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11-4F12-B079-0E0BF7ED42C1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11-4F12-B079-0E0BF7ED42C1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11-4F12-B079-0E0BF7ED42C1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909.45742390000009</c:v>
                </c:pt>
                <c:pt idx="1">
                  <c:v>35.592428740000003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11-4F12-B079-0E0BF7ED42C1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1.308,59</c:v>
                  </c:pt>
                  <c:pt idx="1">
                    <c:v>1.670,06</c:v>
                  </c:pt>
                  <c:pt idx="2">
                    <c:v>1.366,45</c:v>
                  </c:pt>
                  <c:pt idx="3">
                    <c:v>1.063,93</c:v>
                  </c:pt>
                  <c:pt idx="4">
                    <c:v>1.038,88</c:v>
                  </c:pt>
                  <c:pt idx="5">
                    <c:v>25,04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1308.5850000000007</c:v>
                </c:pt>
                <c:pt idx="1">
                  <c:v>1670.0645630800007</c:v>
                </c:pt>
                <c:pt idx="2">
                  <c:v>1366.4470360999994</c:v>
                </c:pt>
                <c:pt idx="3">
                  <c:v>1063.9257587799998</c:v>
                </c:pt>
                <c:pt idx="4">
                  <c:v>1038.8824306900001</c:v>
                </c:pt>
                <c:pt idx="5">
                  <c:v>25.043328089999996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B-4571-A47D-0F565F953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456"/>
        <c:axId val="159769344"/>
        <c:axId val="0"/>
      </c:bar3DChart>
      <c:catAx>
        <c:axId val="159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192.57744611999996</c:v>
                </c:pt>
                <c:pt idx="1">
                  <c:v>143.76604751999986</c:v>
                </c:pt>
                <c:pt idx="2">
                  <c:v>4.3596770000000007E-2</c:v>
                </c:pt>
                <c:pt idx="3">
                  <c:v>383.21937072999975</c:v>
                </c:pt>
                <c:pt idx="4">
                  <c:v>0</c:v>
                </c:pt>
                <c:pt idx="5">
                  <c:v>104.61811912</c:v>
                </c:pt>
                <c:pt idx="6">
                  <c:v>336.06325779999997</c:v>
                </c:pt>
                <c:pt idx="7">
                  <c:v>206.15919803999998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2-46F5-8A5E-8DBFB2CC076F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298.25256020000063</c:v>
                </c:pt>
                <c:pt idx="1">
                  <c:v>175.90603900999994</c:v>
                </c:pt>
                <c:pt idx="2">
                  <c:v>0.111</c:v>
                </c:pt>
                <c:pt idx="3">
                  <c:v>431.67490313999997</c:v>
                </c:pt>
                <c:pt idx="4">
                  <c:v>4</c:v>
                </c:pt>
                <c:pt idx="5">
                  <c:v>139.33415865000001</c:v>
                </c:pt>
                <c:pt idx="6">
                  <c:v>406.88484233999998</c:v>
                </c:pt>
                <c:pt idx="7">
                  <c:v>213.90105974000002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92-46F5-8A5E-8DBFB2C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725056"/>
        <c:axId val="161726848"/>
        <c:axId val="0"/>
      </c:bar3DChart>
      <c:catAx>
        <c:axId val="1617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5056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4-438B-B37B-A7A922E6D672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94-438B-B37B-A7A922E6D672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4-438B-B37B-A7A922E6D672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94-438B-B37B-A7A922E6D672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1038.8824306900001</c:v>
                </c:pt>
                <c:pt idx="1">
                  <c:v>25.043328089999996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94-438B-B37B-A7A922E6D672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CE1F8E3E-4FB1-47BE-A360-E247E9381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11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323B0EA-51F5-4916-ACF3-59017A48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11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:a16="http://schemas.microsoft.com/office/drawing/2014/main" id="{567FCA5C-37C2-41E0-B716-678E8D426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:a16="http://schemas.microsoft.com/office/drawing/2014/main" id="{BE8B5085-82CE-4F6B-927E-48E8646D7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:a16="http://schemas.microsoft.com/office/drawing/2014/main" id="{308FDA98-88F7-40C6-A8D7-B389E2A8E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8D01215E-9717-44E2-B121-9C11B3216364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7A444788-12D3-4261-A806-281A99976B67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8A1E268D-3465-4FE7-BD48-0D2FF1B52E03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46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D9AA6A47-FF82-418C-A2F1-CE53A7338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:a16="http://schemas.microsoft.com/office/drawing/2014/main" id="{40382508-A441-4694-8BE8-D15AABADA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:a16="http://schemas.microsoft.com/office/drawing/2014/main" id="{6DED47BD-E14F-4119-9E3F-F952F3EB0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:a16="http://schemas.microsoft.com/office/drawing/2014/main" id="{A9F55BA4-D97E-414A-9765-CD7FC89FB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:a16="http://schemas.microsoft.com/office/drawing/2014/main" id="{153041E1-F549-4C90-B8B6-3325F1CB65A0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:a16="http://schemas.microsoft.com/office/drawing/2014/main" id="{90544CA5-696C-45B1-87D5-7DC82DDE578A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46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9A61B28D-FFB2-42E7-AAFE-1177A44F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F533C2F8-29E6-4BCF-9DED-2C93C0597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O\Dades\Tec1\Comptabilitat\CPressupostaria\Historics\Estats2025&#183;09Setembre.xlsm" TargetMode="External"/><Relationship Id="rId1" Type="http://schemas.openxmlformats.org/officeDocument/2006/relationships/externalLinkPath" Target="Estats2025&#183;09Set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FSuportDrassanes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Serveis Generals i Transició Digital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estat d'execució del pressupost</v>
          </cell>
        </row>
        <row r="13">
          <cell r="C13" t="str">
            <v>estat d'execució</v>
          </cell>
        </row>
        <row r="16">
          <cell r="C16" t="str">
            <v>30 de setembre de 2025</v>
          </cell>
        </row>
        <row r="19">
          <cell r="C19">
            <v>45930</v>
          </cell>
        </row>
        <row r="20">
          <cell r="C20">
            <v>30</v>
          </cell>
        </row>
        <row r="21">
          <cell r="C21">
            <v>9</v>
          </cell>
        </row>
        <row r="22">
          <cell r="C22">
            <v>2025</v>
          </cell>
        </row>
        <row r="23">
          <cell r="C23" t="str">
            <v>extret el 7/10/2025</v>
          </cell>
        </row>
        <row r="24">
          <cell r="C24">
            <v>45988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365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28</v>
          </cell>
          <cell r="G9">
            <v>59</v>
          </cell>
          <cell r="H9">
            <v>334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90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120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151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181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212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243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273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304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334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365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F40" t="str">
            <v>estat d'ingressos i despeses</v>
          </cell>
        </row>
        <row r="41">
          <cell r="B41">
            <v>2</v>
          </cell>
          <cell r="C41" t="str">
            <v>pressupost d'exercicis tancats</v>
          </cell>
          <cell r="F41" t="str">
            <v>estat d'ingressos i despeses</v>
          </cell>
        </row>
        <row r="42">
          <cell r="B42">
            <v>3</v>
          </cell>
          <cell r="C42" t="str">
            <v>comparatiu amb l'exercici 2024</v>
          </cell>
          <cell r="F42" t="str">
            <v>estat d'ingressos i despeses</v>
          </cell>
        </row>
        <row r="43">
          <cell r="B43">
            <v>4</v>
          </cell>
          <cell r="C43" t="str">
            <v>moviments de tresoreria</v>
          </cell>
          <cell r="F43" t="str">
            <v>pressupostaris / no pressupostaris</v>
          </cell>
        </row>
        <row r="44">
          <cell r="B44">
            <v>5</v>
          </cell>
          <cell r="C44" t="str">
            <v>conceptes no pressupostaris</v>
          </cell>
          <cell r="F44" t="str">
            <v>saldos deutors / saldos creditors</v>
          </cell>
        </row>
        <row r="45">
          <cell r="B45">
            <v>5.01</v>
          </cell>
          <cell r="C45" t="str">
            <v>estat d'execució del pressupost</v>
          </cell>
        </row>
        <row r="46">
          <cell r="B46">
            <v>5.01</v>
          </cell>
          <cell r="C46" t="str">
            <v>romanent líquid de tresoreria</v>
          </cell>
        </row>
        <row r="47">
          <cell r="B47">
            <v>5.01</v>
          </cell>
          <cell r="C47" t="str">
            <v>quadre de comandament</v>
          </cell>
        </row>
        <row r="48">
          <cell r="B48">
            <v>5.01</v>
          </cell>
          <cell r="C48" t="str">
            <v>altres dades de tancament</v>
          </cell>
        </row>
        <row r="49">
          <cell r="B49">
            <v>6</v>
          </cell>
          <cell r="C49" t="str">
            <v>pressupost dels organismes autònoms</v>
          </cell>
          <cell r="F49" t="str">
            <v>estat d'ingressos i despeses</v>
          </cell>
        </row>
        <row r="50">
          <cell r="B50">
            <v>7</v>
          </cell>
          <cell r="C50" t="str">
            <v>pressupost de consorcis</v>
          </cell>
          <cell r="F50" t="str">
            <v>estat d'ingressos i despeses</v>
          </cell>
        </row>
        <row r="51">
          <cell r="B51">
            <v>7.01</v>
          </cell>
          <cell r="C51" t="str">
            <v>estat d'execució del pressupost - ingressos</v>
          </cell>
          <cell r="F51" t="str">
            <v>per àrea i direcció/gerència</v>
          </cell>
        </row>
        <row r="52">
          <cell r="B52">
            <v>7.01</v>
          </cell>
          <cell r="C52" t="str">
            <v>estat d'execució del pressupost - despeses</v>
          </cell>
          <cell r="F52" t="str">
            <v>per àrea i direcció/gerència</v>
          </cell>
        </row>
        <row r="53">
          <cell r="B53">
            <v>7.01</v>
          </cell>
          <cell r="C53" t="str">
            <v>romanents de crèdit</v>
          </cell>
          <cell r="F53" t="str">
            <v>per àrea i direcció/gerència</v>
          </cell>
        </row>
        <row r="54">
          <cell r="B54">
            <v>7.01</v>
          </cell>
          <cell r="C54" t="str">
            <v>despeses d'anys anteriors</v>
          </cell>
          <cell r="F54" t="str">
            <v>per àrea i direcció/gerència</v>
          </cell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 refreshError="1"/>
      <sheetData sheetId="4">
        <row r="122">
          <cell r="E122">
            <v>35475114.729999989</v>
          </cell>
        </row>
        <row r="134">
          <cell r="E134">
            <v>4805949.7000000011</v>
          </cell>
        </row>
      </sheetData>
      <sheetData sheetId="5">
        <row r="8">
          <cell r="B8" t="str">
            <v>Previsions inicials</v>
          </cell>
          <cell r="C8" t="str">
            <v>Previsions definitives</v>
          </cell>
          <cell r="D8" t="str">
            <v>Drets reconeguts nets</v>
          </cell>
          <cell r="E8" t="str">
            <v>Cobraments realitzats</v>
          </cell>
          <cell r="F8" t="str">
            <v>Pendent de cobrament</v>
          </cell>
        </row>
        <row r="9">
          <cell r="B9">
            <v>1308.585</v>
          </cell>
          <cell r="C9">
            <v>1670.0645630800002</v>
          </cell>
          <cell r="D9">
            <v>945.04985264000004</v>
          </cell>
          <cell r="E9">
            <v>909.45742390000009</v>
          </cell>
          <cell r="F9">
            <v>35.592428740000003</v>
          </cell>
        </row>
        <row r="17">
          <cell r="B17">
            <v>141.96277021</v>
          </cell>
          <cell r="C17">
            <v>74.167195669999998</v>
          </cell>
          <cell r="D17">
            <v>5.9379571500000008</v>
          </cell>
          <cell r="E17">
            <v>555.6386750800001</v>
          </cell>
          <cell r="F17">
            <v>6.7891436600000006</v>
          </cell>
          <cell r="G17">
            <v>1.3467091199999999</v>
          </cell>
          <cell r="H17">
            <v>0.84714624000000016</v>
          </cell>
          <cell r="I17">
            <v>158.36025551</v>
          </cell>
          <cell r="J17">
            <v>0</v>
          </cell>
        </row>
        <row r="18">
          <cell r="B18">
            <v>194.95500000000001</v>
          </cell>
          <cell r="C18">
            <v>108.53</v>
          </cell>
          <cell r="D18">
            <v>5.8156800000000004</v>
          </cell>
          <cell r="E18">
            <v>804.79366763000007</v>
          </cell>
          <cell r="F18">
            <v>11.01376</v>
          </cell>
          <cell r="G18">
            <v>0</v>
          </cell>
          <cell r="H18">
            <v>4.0250000000000004</v>
          </cell>
          <cell r="I18">
            <v>540.93145545000004</v>
          </cell>
          <cell r="J18">
            <v>0</v>
          </cell>
        </row>
        <row r="23">
          <cell r="A23" t="str">
            <v>recaptació neta</v>
          </cell>
          <cell r="B23">
            <v>909.45742390000009</v>
          </cell>
        </row>
        <row r="24">
          <cell r="A24" t="str">
            <v>pendent de cobrament</v>
          </cell>
          <cell r="B24">
            <v>35.592428740000003</v>
          </cell>
        </row>
        <row r="29">
          <cell r="B29" t="str">
            <v>Crèdits inicials</v>
          </cell>
          <cell r="C29" t="str">
            <v>Crèdits definitius</v>
          </cell>
          <cell r="D29" t="str">
            <v>Disposicions</v>
          </cell>
          <cell r="E29" t="str">
            <v>Obligacions reconegudes</v>
          </cell>
          <cell r="F29" t="str">
            <v>Pagaments realitzats</v>
          </cell>
          <cell r="G29" t="str">
            <v>Pendent de pagament</v>
          </cell>
        </row>
        <row r="30">
          <cell r="B30">
            <v>1308.5850000000007</v>
          </cell>
          <cell r="C30">
            <v>1670.0645630800007</v>
          </cell>
          <cell r="D30">
            <v>1366.4470360999994</v>
          </cell>
          <cell r="E30">
            <v>1063.9257587799998</v>
          </cell>
          <cell r="F30">
            <v>1038.8824306900001</v>
          </cell>
          <cell r="G30">
            <v>25.043328089999996</v>
          </cell>
        </row>
        <row r="35">
          <cell r="B35">
            <v>1</v>
          </cell>
          <cell r="C35">
            <v>2</v>
          </cell>
          <cell r="D35">
            <v>3</v>
          </cell>
          <cell r="E35">
            <v>4</v>
          </cell>
          <cell r="F35">
            <v>5</v>
          </cell>
          <cell r="G35">
            <v>6</v>
          </cell>
          <cell r="H35">
            <v>7</v>
          </cell>
          <cell r="I35">
            <v>8</v>
          </cell>
          <cell r="J35">
            <v>9</v>
          </cell>
        </row>
        <row r="38">
          <cell r="B38">
            <v>192.57744611999996</v>
          </cell>
          <cell r="C38">
            <v>143.76604751999986</v>
          </cell>
          <cell r="D38">
            <v>4.3596770000000007E-2</v>
          </cell>
          <cell r="E38">
            <v>383.21937072999975</v>
          </cell>
          <cell r="F38">
            <v>0</v>
          </cell>
          <cell r="G38">
            <v>104.61811912</v>
          </cell>
          <cell r="H38">
            <v>336.06325779999997</v>
          </cell>
          <cell r="I38">
            <v>206.15919803999998</v>
          </cell>
          <cell r="J38">
            <v>0</v>
          </cell>
        </row>
        <row r="39">
          <cell r="B39">
            <v>298.25256020000063</v>
          </cell>
          <cell r="C39">
            <v>175.90603900999994</v>
          </cell>
          <cell r="D39">
            <v>0.111</v>
          </cell>
          <cell r="E39">
            <v>431.67490313999997</v>
          </cell>
          <cell r="F39">
            <v>4</v>
          </cell>
          <cell r="G39">
            <v>139.33415865000001</v>
          </cell>
          <cell r="H39">
            <v>406.88484233999998</v>
          </cell>
          <cell r="I39">
            <v>213.90105974000002</v>
          </cell>
          <cell r="J39">
            <v>0</v>
          </cell>
        </row>
        <row r="44">
          <cell r="A44" t="str">
            <v>pagaments</v>
          </cell>
          <cell r="B44">
            <v>1038.8824306900001</v>
          </cell>
        </row>
        <row r="45">
          <cell r="A45" t="str">
            <v>pendent de pagament</v>
          </cell>
          <cell r="B45">
            <v>25.043328089999996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4">
          <cell r="B4" t="str">
            <v>inicials</v>
          </cell>
          <cell r="C4" t="str">
            <v>modificacions</v>
          </cell>
          <cell r="D4" t="str">
            <v>definitius</v>
          </cell>
          <cell r="E4" t="str">
            <v>retencions</v>
          </cell>
          <cell r="F4" t="str">
            <v>autoritzacions</v>
          </cell>
          <cell r="G4" t="str">
            <v>disposicions</v>
          </cell>
          <cell r="H4" t="str">
            <v>obligacions</v>
          </cell>
          <cell r="I4" t="str">
            <v>pagaments</v>
          </cell>
          <cell r="J4" t="str">
            <v>pendents</v>
          </cell>
          <cell r="K4" t="str">
            <v>romanents</v>
          </cell>
          <cell r="L4" t="str">
            <v>crèd.disponible</v>
          </cell>
        </row>
        <row r="6">
          <cell r="D6">
            <v>298252560.20000064</v>
          </cell>
          <cell r="G6">
            <v>192577446.11999997</v>
          </cell>
        </row>
        <row r="7">
          <cell r="D7">
            <v>175906039.00999993</v>
          </cell>
          <cell r="G7">
            <v>143766047.51999986</v>
          </cell>
        </row>
        <row r="8">
          <cell r="D8">
            <v>111000</v>
          </cell>
          <cell r="G8">
            <v>43596.770000000004</v>
          </cell>
        </row>
        <row r="9">
          <cell r="D9">
            <v>431674903.13999999</v>
          </cell>
          <cell r="G9">
            <v>383219370.72999978</v>
          </cell>
        </row>
        <row r="10">
          <cell r="D10">
            <v>4000000</v>
          </cell>
          <cell r="G10">
            <v>0</v>
          </cell>
        </row>
        <row r="11">
          <cell r="D11">
            <v>139334158.65000001</v>
          </cell>
          <cell r="G11">
            <v>104618119.12</v>
          </cell>
        </row>
        <row r="12">
          <cell r="D12">
            <v>406884842.33999997</v>
          </cell>
          <cell r="G12">
            <v>336063257.79999995</v>
          </cell>
        </row>
        <row r="13">
          <cell r="D13">
            <v>213901059.74000001</v>
          </cell>
          <cell r="G13">
            <v>206159198.03999999</v>
          </cell>
        </row>
        <row r="14">
          <cell r="D14">
            <v>0</v>
          </cell>
          <cell r="G14">
            <v>0</v>
          </cell>
        </row>
        <row r="16">
          <cell r="B16">
            <v>1308585000.0000007</v>
          </cell>
          <cell r="C16">
            <v>361479563.07999998</v>
          </cell>
          <cell r="D16">
            <v>1670064563.0800006</v>
          </cell>
          <cell r="E16">
            <v>25736608.82</v>
          </cell>
          <cell r="F16">
            <v>1425342850.7399998</v>
          </cell>
          <cell r="G16">
            <v>1366447036.0999994</v>
          </cell>
          <cell r="H16">
            <v>1063925758.7799999</v>
          </cell>
          <cell r="I16">
            <v>1038882430.6900001</v>
          </cell>
          <cell r="J16">
            <v>25043328.089999996</v>
          </cell>
          <cell r="K16">
            <v>606138804.29999971</v>
          </cell>
          <cell r="L16">
            <v>236161256.49999991</v>
          </cell>
        </row>
        <row r="32">
          <cell r="D32">
            <v>3074149.17</v>
          </cell>
          <cell r="F32">
            <v>1499172.53</v>
          </cell>
          <cell r="G32">
            <v>1574976.6400000001</v>
          </cell>
        </row>
      </sheetData>
      <sheetData sheetId="18"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</row>
        <row r="32">
          <cell r="D32">
            <v>4892729.5100000007</v>
          </cell>
          <cell r="F32">
            <v>21206605.300000004</v>
          </cell>
          <cell r="G32">
            <v>35042713.029999994</v>
          </cell>
        </row>
      </sheetData>
      <sheetData sheetId="19" refreshError="1"/>
      <sheetData sheetId="20" refreshError="1"/>
      <sheetData sheetId="21">
        <row r="4">
          <cell r="C4">
            <v>45930</v>
          </cell>
          <cell r="E4">
            <v>45937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B911B-6C69-439D-9E6C-CCDA0482FAD2}">
  <sheetPr codeName="Hoja36"/>
  <dimension ref="A1:K68"/>
  <sheetViews>
    <sheetView showGridLines="0" zoomScale="80" zoomScaleNormal="80" workbookViewId="0">
      <pane ySplit="1" topLeftCell="A2" activePane="bottomLeft" state="frozen"/>
      <selection activeCell="I83" sqref="I83"/>
      <selection pane="bottomLeft" activeCell="K68" sqref="K68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48" t="s">
        <v>46</v>
      </c>
      <c r="B1" s="48"/>
      <c r="J1" s="49"/>
      <c r="K1" s="50"/>
    </row>
    <row r="2" spans="1:11" ht="18" x14ac:dyDescent="0.4">
      <c r="A2" s="48" t="s">
        <v>46</v>
      </c>
      <c r="B2" s="48"/>
      <c r="K2" s="51"/>
    </row>
    <row r="3" spans="1:11" ht="33" customHeight="1" thickBot="1" x14ac:dyDescent="0.55000000000000004">
      <c r="A3" s="52" t="s">
        <v>99</v>
      </c>
      <c r="B3" s="52"/>
      <c r="C3" s="53"/>
      <c r="D3" s="53"/>
      <c r="E3" s="53"/>
      <c r="F3" s="53"/>
      <c r="G3" s="53"/>
      <c r="H3" s="53"/>
      <c r="I3" s="53"/>
      <c r="J3" s="53"/>
      <c r="K3" s="54" t="s">
        <v>47</v>
      </c>
    </row>
    <row r="4" spans="1:11" ht="27" x14ac:dyDescent="0.5">
      <c r="A4" s="55" t="s">
        <v>48</v>
      </c>
      <c r="B4" s="56"/>
      <c r="C4" s="56"/>
      <c r="D4" s="56"/>
      <c r="E4" s="56"/>
      <c r="F4" s="56"/>
      <c r="G4" s="56"/>
      <c r="H4" s="56"/>
      <c r="I4" s="56"/>
      <c r="J4" s="56"/>
      <c r="K4" s="57" t="s">
        <v>98</v>
      </c>
    </row>
    <row r="5" spans="1:11" x14ac:dyDescent="0.25">
      <c r="H5" t="s">
        <v>46</v>
      </c>
    </row>
    <row r="7" spans="1:11" ht="32.5" x14ac:dyDescent="0.65">
      <c r="A7" s="58" t="s">
        <v>1</v>
      </c>
      <c r="H7" s="59"/>
      <c r="I7" s="59"/>
      <c r="J7" s="59"/>
      <c r="K7" s="60" t="str">
        <f>nota1</f>
        <v xml:space="preserve"> </v>
      </c>
    </row>
    <row r="8" spans="1:11" ht="20.149999999999999" customHeight="1" thickBot="1" x14ac:dyDescent="0.7">
      <c r="A8" s="58"/>
      <c r="H8" s="59"/>
      <c r="I8" s="59"/>
      <c r="J8" s="59"/>
      <c r="K8" s="59"/>
    </row>
    <row r="9" spans="1:11" ht="40.4" customHeight="1" x14ac:dyDescent="0.35">
      <c r="A9" s="61" t="s">
        <v>49</v>
      </c>
      <c r="B9" s="62"/>
      <c r="D9" s="63" t="s">
        <v>75</v>
      </c>
      <c r="E9" s="63" t="s">
        <v>76</v>
      </c>
      <c r="F9" s="63" t="s">
        <v>77</v>
      </c>
      <c r="G9" s="63" t="s">
        <v>78</v>
      </c>
      <c r="H9" s="63" t="s">
        <v>79</v>
      </c>
      <c r="I9" s="63" t="s">
        <v>6</v>
      </c>
      <c r="J9" s="65"/>
      <c r="K9" s="66" t="s">
        <v>80</v>
      </c>
    </row>
    <row r="10" spans="1:11" ht="20.149999999999999" customHeight="1" thickBot="1" x14ac:dyDescent="0.3">
      <c r="A10" s="67"/>
      <c r="B10" s="67"/>
      <c r="D10" s="68" t="s">
        <v>56</v>
      </c>
      <c r="E10" s="68" t="s">
        <v>57</v>
      </c>
      <c r="F10" s="68" t="s">
        <v>81</v>
      </c>
      <c r="G10" s="68" t="s">
        <v>59</v>
      </c>
      <c r="H10" s="68" t="s">
        <v>60</v>
      </c>
      <c r="I10" s="68" t="s">
        <v>82</v>
      </c>
      <c r="J10" s="69"/>
      <c r="K10" s="68" t="s">
        <v>62</v>
      </c>
    </row>
    <row r="11" spans="1:11" ht="28.4" customHeight="1" x14ac:dyDescent="0.3">
      <c r="A11" s="70">
        <v>1</v>
      </c>
      <c r="B11" s="71" t="s">
        <v>83</v>
      </c>
      <c r="D11" s="86">
        <v>194955000</v>
      </c>
      <c r="E11" s="73">
        <v>0</v>
      </c>
      <c r="F11" s="74">
        <v>194955000</v>
      </c>
      <c r="G11" s="116">
        <v>141962770.21000001</v>
      </c>
      <c r="H11" s="73">
        <v>124452033.69</v>
      </c>
      <c r="I11" s="117">
        <v>17510736.52</v>
      </c>
      <c r="J11" s="76"/>
      <c r="K11" s="77">
        <f t="shared" ref="K11:K22" si="0">IF(F11=0,0,G11/F11)</f>
        <v>0.72818224826241962</v>
      </c>
    </row>
    <row r="12" spans="1:11" ht="14" x14ac:dyDescent="0.3">
      <c r="A12" s="70">
        <v>2</v>
      </c>
      <c r="B12" s="71" t="s">
        <v>84</v>
      </c>
      <c r="D12" s="72">
        <v>108530000</v>
      </c>
      <c r="E12" s="73">
        <v>0</v>
      </c>
      <c r="F12" s="78">
        <v>108530000</v>
      </c>
      <c r="G12" s="118">
        <v>74167195.670000002</v>
      </c>
      <c r="H12" s="73">
        <v>74167195.670000002</v>
      </c>
      <c r="I12" s="117">
        <v>0</v>
      </c>
      <c r="J12" s="76"/>
      <c r="K12" s="77">
        <f t="shared" si="0"/>
        <v>0.68337967078227224</v>
      </c>
    </row>
    <row r="13" spans="1:11" ht="14" x14ac:dyDescent="0.3">
      <c r="A13" s="70">
        <v>3</v>
      </c>
      <c r="B13" s="71" t="s">
        <v>85</v>
      </c>
      <c r="D13" s="72">
        <v>5815680</v>
      </c>
      <c r="E13" s="73">
        <v>0</v>
      </c>
      <c r="F13" s="78">
        <v>5815680</v>
      </c>
      <c r="G13" s="118">
        <v>5937957.1500000004</v>
      </c>
      <c r="H13" s="73">
        <v>4937117.09</v>
      </c>
      <c r="I13" s="117">
        <v>1000840.06</v>
      </c>
      <c r="J13" s="76"/>
      <c r="K13" s="77">
        <f t="shared" si="0"/>
        <v>1.0210254260894684</v>
      </c>
    </row>
    <row r="14" spans="1:11" ht="14" x14ac:dyDescent="0.3">
      <c r="A14" s="70">
        <v>4</v>
      </c>
      <c r="B14" s="71" t="s">
        <v>66</v>
      </c>
      <c r="D14" s="72">
        <v>776947560</v>
      </c>
      <c r="E14" s="73">
        <v>27846107.630000003</v>
      </c>
      <c r="F14" s="78">
        <v>804793667.63000011</v>
      </c>
      <c r="G14" s="118">
        <v>555638675.08000004</v>
      </c>
      <c r="H14" s="73">
        <v>553106992.41000009</v>
      </c>
      <c r="I14" s="117">
        <v>2531682.67</v>
      </c>
      <c r="J14" s="76"/>
      <c r="K14" s="77">
        <f t="shared" si="0"/>
        <v>0.69041134073069288</v>
      </c>
    </row>
    <row r="15" spans="1:11" ht="14.5" thickBot="1" x14ac:dyDescent="0.35">
      <c r="A15" s="87">
        <v>5</v>
      </c>
      <c r="B15" s="88" t="s">
        <v>86</v>
      </c>
      <c r="D15" s="89">
        <v>11013760</v>
      </c>
      <c r="E15" s="119">
        <v>0</v>
      </c>
      <c r="F15" s="120">
        <v>11013760</v>
      </c>
      <c r="G15" s="121">
        <v>6789143.6600000001</v>
      </c>
      <c r="H15" s="119">
        <v>5889311.1500000004</v>
      </c>
      <c r="I15" s="122">
        <v>899832.50999999989</v>
      </c>
      <c r="J15" s="76"/>
      <c r="K15" s="77">
        <f t="shared" si="0"/>
        <v>0.61642378806147946</v>
      </c>
    </row>
    <row r="16" spans="1:11" ht="14.5" thickBot="1" x14ac:dyDescent="0.35">
      <c r="A16" s="80"/>
      <c r="B16" s="81" t="s">
        <v>87</v>
      </c>
      <c r="C16" s="82"/>
      <c r="D16" s="83">
        <f t="shared" ref="D16:I16" si="1">SUM(D11:D15)</f>
        <v>1097262000</v>
      </c>
      <c r="E16" s="83">
        <f t="shared" si="1"/>
        <v>27846107.630000003</v>
      </c>
      <c r="F16" s="123">
        <f t="shared" si="1"/>
        <v>1125108107.6300001</v>
      </c>
      <c r="G16" s="83">
        <f>SUM(G11:G15)</f>
        <v>784495741.76999998</v>
      </c>
      <c r="H16" s="83">
        <f>SUM(H11:H15)</f>
        <v>762552650.01000011</v>
      </c>
      <c r="I16" s="83">
        <f t="shared" si="1"/>
        <v>21943091.760000002</v>
      </c>
      <c r="J16" s="84"/>
      <c r="K16" s="85">
        <f t="shared" si="0"/>
        <v>0.69726254432786205</v>
      </c>
    </row>
    <row r="17" spans="1:11" ht="28.4" customHeight="1" x14ac:dyDescent="0.3">
      <c r="A17" s="70">
        <v>6</v>
      </c>
      <c r="B17" s="71" t="s">
        <v>88</v>
      </c>
      <c r="D17" s="86">
        <v>0</v>
      </c>
      <c r="E17" s="73">
        <v>0</v>
      </c>
      <c r="F17" s="78">
        <v>0</v>
      </c>
      <c r="G17" s="118">
        <v>1346709.1199999999</v>
      </c>
      <c r="H17" s="73">
        <v>805997.15999999992</v>
      </c>
      <c r="I17" s="117">
        <v>540711.96</v>
      </c>
      <c r="J17" s="76"/>
      <c r="K17" s="77">
        <f t="shared" si="0"/>
        <v>0</v>
      </c>
    </row>
    <row r="18" spans="1:11" ht="14.5" thickBot="1" x14ac:dyDescent="0.35">
      <c r="A18" s="87">
        <v>7</v>
      </c>
      <c r="B18" s="88" t="s">
        <v>70</v>
      </c>
      <c r="D18" s="89">
        <v>4025000</v>
      </c>
      <c r="E18" s="90">
        <v>0</v>
      </c>
      <c r="F18" s="91">
        <v>4025000</v>
      </c>
      <c r="G18" s="124">
        <v>847146.24000000011</v>
      </c>
      <c r="H18" s="90">
        <v>738471.29</v>
      </c>
      <c r="I18" s="125">
        <v>108674.95</v>
      </c>
      <c r="J18" s="76"/>
      <c r="K18" s="77">
        <f t="shared" si="0"/>
        <v>0.21047111552795034</v>
      </c>
    </row>
    <row r="19" spans="1:11" ht="14.5" thickBot="1" x14ac:dyDescent="0.35">
      <c r="A19" s="80"/>
      <c r="B19" s="81" t="s">
        <v>89</v>
      </c>
      <c r="C19" s="82"/>
      <c r="D19" s="83">
        <f t="shared" ref="D19:I19" si="2">D17+D18</f>
        <v>4025000</v>
      </c>
      <c r="E19" s="83">
        <f t="shared" si="2"/>
        <v>0</v>
      </c>
      <c r="F19" s="123">
        <f t="shared" si="2"/>
        <v>4025000</v>
      </c>
      <c r="G19" s="83">
        <f>G17+G18</f>
        <v>2193855.36</v>
      </c>
      <c r="H19" s="83">
        <f>H17+H18</f>
        <v>1544468.45</v>
      </c>
      <c r="I19" s="83">
        <f t="shared" si="2"/>
        <v>649386.90999999992</v>
      </c>
      <c r="J19" s="84"/>
      <c r="K19" s="85">
        <f t="shared" si="0"/>
        <v>0.54505723229813663</v>
      </c>
    </row>
    <row r="20" spans="1:11" ht="28.4" customHeight="1" x14ac:dyDescent="0.3">
      <c r="A20" s="70">
        <v>8</v>
      </c>
      <c r="B20" s="71" t="s">
        <v>72</v>
      </c>
      <c r="D20" s="86">
        <v>207298000</v>
      </c>
      <c r="E20" s="73">
        <v>333633455.44999999</v>
      </c>
      <c r="F20" s="78">
        <v>540931455.45000005</v>
      </c>
      <c r="G20" s="118">
        <v>158360255.50999999</v>
      </c>
      <c r="H20" s="73">
        <v>145360305.44</v>
      </c>
      <c r="I20" s="117">
        <v>12999950.07</v>
      </c>
      <c r="J20" s="76"/>
      <c r="K20" s="77">
        <f t="shared" si="0"/>
        <v>0.2927547546264625</v>
      </c>
    </row>
    <row r="21" spans="1:11" ht="18.75" customHeight="1" thickBot="1" x14ac:dyDescent="0.35">
      <c r="A21" s="87">
        <v>9</v>
      </c>
      <c r="B21" s="88" t="s">
        <v>73</v>
      </c>
      <c r="D21" s="89">
        <f>[1]DadesPIngressos!B14</f>
        <v>0</v>
      </c>
      <c r="E21" s="90">
        <f>[1]DadesPIngressos!C14</f>
        <v>0</v>
      </c>
      <c r="F21" s="91">
        <f>[1]DadesPIngressos!D14</f>
        <v>0</v>
      </c>
      <c r="G21" s="124">
        <f>[1]DadesPIngressos!E14</f>
        <v>0</v>
      </c>
      <c r="H21" s="90">
        <f>[1]DadesPIngressos!G14</f>
        <v>0</v>
      </c>
      <c r="I21" s="125">
        <f>[1]DadesPIngressos!H14</f>
        <v>0</v>
      </c>
      <c r="J21" s="76"/>
      <c r="K21" s="77">
        <f t="shared" si="0"/>
        <v>0</v>
      </c>
    </row>
    <row r="22" spans="1:11" ht="14.5" thickBot="1" x14ac:dyDescent="0.35">
      <c r="A22" s="80"/>
      <c r="B22" s="81" t="s">
        <v>90</v>
      </c>
      <c r="C22" s="82"/>
      <c r="D22" s="83">
        <f t="shared" ref="D22:I22" si="3">D20+D21</f>
        <v>207298000</v>
      </c>
      <c r="E22" s="83">
        <f t="shared" si="3"/>
        <v>333633455.44999999</v>
      </c>
      <c r="F22" s="123">
        <f t="shared" si="3"/>
        <v>540931455.45000005</v>
      </c>
      <c r="G22" s="83">
        <f>G20+G21</f>
        <v>158360255.50999999</v>
      </c>
      <c r="H22" s="83">
        <f>H20+H21</f>
        <v>145360305.44</v>
      </c>
      <c r="I22" s="83">
        <f t="shared" si="3"/>
        <v>12999950.07</v>
      </c>
      <c r="J22" s="84"/>
      <c r="K22" s="85">
        <f t="shared" si="0"/>
        <v>0.2927547546264625</v>
      </c>
    </row>
    <row r="23" spans="1:11" ht="14" x14ac:dyDescent="0.3">
      <c r="A23" s="93"/>
      <c r="B23" s="93"/>
      <c r="D23" s="94"/>
      <c r="E23" s="95"/>
      <c r="F23" s="96"/>
      <c r="G23" s="126"/>
      <c r="H23" s="95"/>
      <c r="I23" s="95"/>
      <c r="J23" s="76"/>
      <c r="K23" s="98"/>
    </row>
    <row r="24" spans="1:11" ht="13" thickBot="1" x14ac:dyDescent="0.3">
      <c r="D24" s="59"/>
      <c r="E24" s="59"/>
      <c r="F24" s="59"/>
      <c r="G24" s="59"/>
      <c r="H24" s="59"/>
      <c r="I24" s="59"/>
      <c r="J24" s="59"/>
      <c r="K24" s="99"/>
    </row>
    <row r="25" spans="1:11" ht="20.5" thickBot="1" x14ac:dyDescent="0.3">
      <c r="B25" s="100" t="s">
        <v>91</v>
      </c>
      <c r="D25" s="101">
        <f t="shared" ref="D25:I25" si="4">D16+D19+D22</f>
        <v>1308585000</v>
      </c>
      <c r="E25" s="101">
        <f t="shared" si="4"/>
        <v>361479563.07999998</v>
      </c>
      <c r="F25" s="101">
        <f t="shared" si="4"/>
        <v>1670064563.0800002</v>
      </c>
      <c r="G25" s="101">
        <f t="shared" si="4"/>
        <v>945049852.63999999</v>
      </c>
      <c r="H25" s="101">
        <f t="shared" si="4"/>
        <v>909457423.9000001</v>
      </c>
      <c r="I25" s="101">
        <f t="shared" si="4"/>
        <v>35592428.740000002</v>
      </c>
      <c r="J25" s="102"/>
      <c r="K25" s="103">
        <f>IF(F25=0,0,G25/F25)</f>
        <v>0.56587623827973521</v>
      </c>
    </row>
    <row r="26" spans="1:11" x14ac:dyDescent="0.25">
      <c r="F26" t="s">
        <v>46</v>
      </c>
    </row>
    <row r="29" spans="1:11" ht="32.5" x14ac:dyDescent="0.65">
      <c r="A29" s="58" t="s">
        <v>14</v>
      </c>
      <c r="I29" s="59"/>
      <c r="J29" s="59"/>
      <c r="K29" s="59"/>
    </row>
    <row r="30" spans="1:11" ht="20.149999999999999" customHeight="1" thickBot="1" x14ac:dyDescent="0.7">
      <c r="A30" s="58"/>
      <c r="I30" s="59"/>
      <c r="J30" s="59"/>
      <c r="K30" s="59"/>
    </row>
    <row r="31" spans="1:11" ht="40.4" customHeight="1" x14ac:dyDescent="0.35">
      <c r="A31" s="61" t="s">
        <v>49</v>
      </c>
      <c r="B31" s="62"/>
      <c r="D31" s="63" t="s">
        <v>75</v>
      </c>
      <c r="E31" s="63" t="s">
        <v>76</v>
      </c>
      <c r="F31" s="63" t="s">
        <v>77</v>
      </c>
      <c r="G31" s="63" t="s">
        <v>92</v>
      </c>
      <c r="H31" s="63" t="s">
        <v>93</v>
      </c>
      <c r="I31" s="64" t="s">
        <v>20</v>
      </c>
      <c r="J31" s="65"/>
      <c r="K31" s="66" t="s">
        <v>80</v>
      </c>
    </row>
    <row r="32" spans="1:11" ht="20.149999999999999" customHeight="1" thickBot="1" x14ac:dyDescent="0.3">
      <c r="A32" s="67"/>
      <c r="B32" s="67"/>
      <c r="D32" s="68" t="s">
        <v>56</v>
      </c>
      <c r="E32" s="68" t="s">
        <v>57</v>
      </c>
      <c r="F32" s="68" t="s">
        <v>81</v>
      </c>
      <c r="G32" s="68" t="s">
        <v>59</v>
      </c>
      <c r="H32" s="68" t="s">
        <v>60</v>
      </c>
      <c r="I32" s="68" t="s">
        <v>82</v>
      </c>
      <c r="J32" s="69"/>
      <c r="K32" s="68" t="s">
        <v>62</v>
      </c>
    </row>
    <row r="33" spans="1:11" ht="28.4" customHeight="1" x14ac:dyDescent="0.3">
      <c r="A33" s="70">
        <v>1</v>
      </c>
      <c r="B33" s="71" t="s">
        <v>63</v>
      </c>
      <c r="D33" s="72">
        <v>298003000.00000066</v>
      </c>
      <c r="E33" s="73">
        <v>249560.19999999998</v>
      </c>
      <c r="F33" s="74">
        <v>298252560.20000064</v>
      </c>
      <c r="G33" s="116">
        <v>191863580.60999995</v>
      </c>
      <c r="H33" s="73">
        <v>191805470.09999996</v>
      </c>
      <c r="I33" s="75">
        <v>58110.51</v>
      </c>
      <c r="J33" s="76"/>
      <c r="K33" s="77">
        <f t="shared" ref="K33:K44" si="5">IF(F33=0,0,G33/F33)</f>
        <v>0.64329231736130299</v>
      </c>
    </row>
    <row r="34" spans="1:11" ht="14" x14ac:dyDescent="0.3">
      <c r="A34" s="70">
        <v>2</v>
      </c>
      <c r="B34" s="71" t="s">
        <v>64</v>
      </c>
      <c r="D34" s="72">
        <v>151223000</v>
      </c>
      <c r="E34" s="73">
        <v>24683039.010000017</v>
      </c>
      <c r="F34" s="78">
        <v>175906039.00999993</v>
      </c>
      <c r="G34" s="118">
        <v>81171392.160000026</v>
      </c>
      <c r="H34" s="73">
        <v>76349330.190000027</v>
      </c>
      <c r="I34" s="79">
        <v>4822061.9699999969</v>
      </c>
      <c r="J34" s="76"/>
      <c r="K34" s="77">
        <f t="shared" si="5"/>
        <v>0.4614474444244952</v>
      </c>
    </row>
    <row r="35" spans="1:11" ht="14" x14ac:dyDescent="0.3">
      <c r="A35" s="70">
        <v>3</v>
      </c>
      <c r="B35" s="71" t="s">
        <v>65</v>
      </c>
      <c r="D35" s="72">
        <v>111000</v>
      </c>
      <c r="E35" s="73">
        <v>0</v>
      </c>
      <c r="F35" s="78">
        <v>111000</v>
      </c>
      <c r="G35" s="118">
        <v>43596.770000000004</v>
      </c>
      <c r="H35" s="73">
        <v>346.69</v>
      </c>
      <c r="I35" s="79">
        <v>43250.080000000002</v>
      </c>
      <c r="J35" s="76"/>
      <c r="K35" s="77">
        <f t="shared" si="5"/>
        <v>0.39276369369369374</v>
      </c>
    </row>
    <row r="36" spans="1:11" ht="14" x14ac:dyDescent="0.3">
      <c r="A36" s="70">
        <v>4</v>
      </c>
      <c r="B36" s="71" t="s">
        <v>66</v>
      </c>
      <c r="D36" s="72">
        <v>341160000</v>
      </c>
      <c r="E36" s="73">
        <v>90514903.139999956</v>
      </c>
      <c r="F36" s="78">
        <v>431674903.13999999</v>
      </c>
      <c r="G36" s="118">
        <v>326483843.59999996</v>
      </c>
      <c r="H36" s="73">
        <v>314751198.20000005</v>
      </c>
      <c r="I36" s="79">
        <v>11732645.399999999</v>
      </c>
      <c r="J36" s="76"/>
      <c r="K36" s="77">
        <f t="shared" si="5"/>
        <v>0.75631879737542984</v>
      </c>
    </row>
    <row r="37" spans="1:11" ht="14.5" thickBot="1" x14ac:dyDescent="0.35">
      <c r="A37" s="87">
        <v>5</v>
      </c>
      <c r="B37" s="88" t="s">
        <v>67</v>
      </c>
      <c r="D37" s="89">
        <v>4000000</v>
      </c>
      <c r="E37" s="119">
        <v>0</v>
      </c>
      <c r="F37" s="120">
        <v>4000000</v>
      </c>
      <c r="G37" s="121">
        <v>0</v>
      </c>
      <c r="H37" s="119">
        <v>0</v>
      </c>
      <c r="I37" s="92">
        <v>0</v>
      </c>
      <c r="J37" s="76"/>
      <c r="K37" s="77">
        <f>IF(F37=0,0,G37/F37)</f>
        <v>0</v>
      </c>
    </row>
    <row r="38" spans="1:11" ht="14.5" thickBot="1" x14ac:dyDescent="0.35">
      <c r="A38" s="80"/>
      <c r="B38" s="81" t="s">
        <v>68</v>
      </c>
      <c r="C38" s="82"/>
      <c r="D38" s="83">
        <f t="shared" ref="D38:I38" si="6">SUM(D33:D37)</f>
        <v>794497000.00000072</v>
      </c>
      <c r="E38" s="83">
        <f t="shared" si="6"/>
        <v>115447502.34999996</v>
      </c>
      <c r="F38" s="123">
        <f t="shared" si="6"/>
        <v>909944502.35000062</v>
      </c>
      <c r="G38" s="83">
        <f t="shared" si="6"/>
        <v>599562413.13999987</v>
      </c>
      <c r="H38" s="83">
        <f t="shared" si="6"/>
        <v>582906345.18000007</v>
      </c>
      <c r="I38" s="83">
        <f t="shared" si="6"/>
        <v>16656067.959999995</v>
      </c>
      <c r="J38" s="84"/>
      <c r="K38" s="85">
        <f t="shared" si="5"/>
        <v>0.65889997861582161</v>
      </c>
    </row>
    <row r="39" spans="1:11" ht="28.4" customHeight="1" x14ac:dyDescent="0.3">
      <c r="A39" s="70">
        <v>6</v>
      </c>
      <c r="B39" s="71" t="s">
        <v>69</v>
      </c>
      <c r="D39" s="86">
        <v>96934000</v>
      </c>
      <c r="E39" s="73">
        <v>42400158.650000006</v>
      </c>
      <c r="F39" s="78">
        <v>139334158.65000001</v>
      </c>
      <c r="G39" s="118">
        <v>52633052.750000022</v>
      </c>
      <c r="H39" s="73">
        <v>49457033.39000003</v>
      </c>
      <c r="I39" s="75">
        <v>3176019.36</v>
      </c>
      <c r="J39" s="76"/>
      <c r="K39" s="77">
        <f t="shared" si="5"/>
        <v>0.37774694489821015</v>
      </c>
    </row>
    <row r="40" spans="1:11" ht="14.5" thickBot="1" x14ac:dyDescent="0.35">
      <c r="A40" s="87">
        <v>7</v>
      </c>
      <c r="B40" s="88" t="s">
        <v>70</v>
      </c>
      <c r="D40" s="89">
        <v>213029000</v>
      </c>
      <c r="E40" s="90">
        <v>193855842.34</v>
      </c>
      <c r="F40" s="91">
        <v>406884842.33999997</v>
      </c>
      <c r="G40" s="124">
        <v>217907494.14000002</v>
      </c>
      <c r="H40" s="90">
        <v>212696253.37</v>
      </c>
      <c r="I40" s="92">
        <v>5211240.7700000005</v>
      </c>
      <c r="J40" s="76"/>
      <c r="K40" s="77">
        <f t="shared" si="5"/>
        <v>0.53555077865966005</v>
      </c>
    </row>
    <row r="41" spans="1:11" ht="14.5" thickBot="1" x14ac:dyDescent="0.35">
      <c r="A41" s="80"/>
      <c r="B41" s="81" t="s">
        <v>71</v>
      </c>
      <c r="C41" s="82"/>
      <c r="D41" s="83">
        <f t="shared" ref="D41:I41" si="7">D39+D40</f>
        <v>309963000</v>
      </c>
      <c r="E41" s="83">
        <f t="shared" si="7"/>
        <v>236256000.99000001</v>
      </c>
      <c r="F41" s="123">
        <f t="shared" si="7"/>
        <v>546219000.99000001</v>
      </c>
      <c r="G41" s="83">
        <f t="shared" si="7"/>
        <v>270540546.89000005</v>
      </c>
      <c r="H41" s="83">
        <f t="shared" si="7"/>
        <v>262153286.76000005</v>
      </c>
      <c r="I41" s="83">
        <f t="shared" si="7"/>
        <v>8387260.1300000008</v>
      </c>
      <c r="J41" s="84"/>
      <c r="K41" s="85">
        <f t="shared" si="5"/>
        <v>0.49529684320694845</v>
      </c>
    </row>
    <row r="42" spans="1:11" ht="28.4" customHeight="1" x14ac:dyDescent="0.3">
      <c r="A42" s="70">
        <v>8</v>
      </c>
      <c r="B42" s="71" t="s">
        <v>72</v>
      </c>
      <c r="D42" s="86">
        <v>204125000</v>
      </c>
      <c r="E42" s="73">
        <v>9776059.7400000002</v>
      </c>
      <c r="F42" s="78">
        <v>213901059.74000001</v>
      </c>
      <c r="G42" s="118">
        <v>193822798.75</v>
      </c>
      <c r="H42" s="73">
        <v>193822798.75</v>
      </c>
      <c r="I42" s="75">
        <v>0</v>
      </c>
      <c r="J42" s="76"/>
      <c r="K42" s="77">
        <f t="shared" si="5"/>
        <v>0.90613295224247392</v>
      </c>
    </row>
    <row r="43" spans="1:11" ht="18.75" customHeight="1" thickBot="1" x14ac:dyDescent="0.35">
      <c r="A43" s="87">
        <v>9</v>
      </c>
      <c r="B43" s="88" t="s">
        <v>73</v>
      </c>
      <c r="D43" s="89">
        <v>0</v>
      </c>
      <c r="E43" s="90">
        <v>0</v>
      </c>
      <c r="F43" s="91">
        <v>0</v>
      </c>
      <c r="G43" s="124">
        <v>0</v>
      </c>
      <c r="H43" s="90">
        <v>0</v>
      </c>
      <c r="I43" s="92">
        <v>0</v>
      </c>
      <c r="J43" s="76"/>
      <c r="K43" s="77">
        <f t="shared" si="5"/>
        <v>0</v>
      </c>
    </row>
    <row r="44" spans="1:11" ht="14.5" thickBot="1" x14ac:dyDescent="0.35">
      <c r="A44" s="80"/>
      <c r="B44" s="81" t="s">
        <v>74</v>
      </c>
      <c r="C44" s="82"/>
      <c r="D44" s="83">
        <f t="shared" ref="D44:I44" si="8">D42+D43</f>
        <v>204125000</v>
      </c>
      <c r="E44" s="83">
        <f t="shared" si="8"/>
        <v>9776059.7400000002</v>
      </c>
      <c r="F44" s="123">
        <f t="shared" si="8"/>
        <v>213901059.74000001</v>
      </c>
      <c r="G44" s="83">
        <f t="shared" si="8"/>
        <v>193822798.75</v>
      </c>
      <c r="H44" s="83">
        <f t="shared" si="8"/>
        <v>193822798.75</v>
      </c>
      <c r="I44" s="83">
        <f t="shared" si="8"/>
        <v>0</v>
      </c>
      <c r="J44" s="84"/>
      <c r="K44" s="85">
        <f t="shared" si="5"/>
        <v>0.90613295224247392</v>
      </c>
    </row>
    <row r="45" spans="1:11" ht="14" x14ac:dyDescent="0.3">
      <c r="A45" s="93"/>
      <c r="B45" s="93"/>
      <c r="D45" s="94"/>
      <c r="E45" s="95"/>
      <c r="F45" s="96"/>
      <c r="G45" s="126"/>
      <c r="H45" s="95"/>
      <c r="I45" s="97"/>
      <c r="J45" s="76"/>
      <c r="K45" s="98"/>
    </row>
    <row r="46" spans="1:11" ht="13" thickBot="1" x14ac:dyDescent="0.3">
      <c r="D46" s="59"/>
      <c r="E46" s="59"/>
      <c r="F46" s="59"/>
      <c r="G46" s="59"/>
      <c r="H46" s="59"/>
      <c r="I46" s="59"/>
      <c r="J46" s="59"/>
      <c r="K46" s="99"/>
    </row>
    <row r="47" spans="1:11" ht="20.5" thickBot="1" x14ac:dyDescent="0.3">
      <c r="B47" s="100" t="str">
        <f>"Total de "&amp;A29</f>
        <v>Total de despeses</v>
      </c>
      <c r="D47" s="101">
        <f t="shared" ref="D47:I47" si="9">D38+D41+D44</f>
        <v>1308585000.0000007</v>
      </c>
      <c r="E47" s="101">
        <f t="shared" si="9"/>
        <v>361479563.07999998</v>
      </c>
      <c r="F47" s="101">
        <f t="shared" si="9"/>
        <v>1670064563.0800006</v>
      </c>
      <c r="G47" s="101">
        <f t="shared" si="9"/>
        <v>1063925758.78</v>
      </c>
      <c r="H47" s="101">
        <f t="shared" si="9"/>
        <v>1038882430.6900001</v>
      </c>
      <c r="I47" s="101">
        <f t="shared" si="9"/>
        <v>25043328.089999996</v>
      </c>
      <c r="J47" s="102"/>
      <c r="K47" s="103">
        <f>IF(F47=0,0,G47/F47)</f>
        <v>0.63705666373631986</v>
      </c>
    </row>
    <row r="48" spans="1:11" x14ac:dyDescent="0.25">
      <c r="I48" s="59"/>
      <c r="J48" s="59"/>
      <c r="K48" s="59"/>
    </row>
    <row r="49" spans="1:11" x14ac:dyDescent="0.25">
      <c r="I49" s="59" t="s">
        <v>46</v>
      </c>
      <c r="J49" s="59"/>
      <c r="K49" s="59"/>
    </row>
    <row r="51" spans="1:11" ht="32.5" x14ac:dyDescent="0.65">
      <c r="A51" s="58" t="s">
        <v>94</v>
      </c>
      <c r="I51" s="59"/>
      <c r="J51" s="59"/>
      <c r="K51" s="59"/>
    </row>
    <row r="52" spans="1:11" ht="20.149999999999999" customHeight="1" x14ac:dyDescent="0.65">
      <c r="A52" s="58"/>
      <c r="I52" s="59"/>
      <c r="J52" s="59"/>
      <c r="K52" s="59"/>
    </row>
    <row r="53" spans="1:11" ht="14" x14ac:dyDescent="0.3">
      <c r="A53" s="87"/>
      <c r="B53" s="127"/>
      <c r="D53" s="128"/>
      <c r="E53" s="129"/>
      <c r="F53" s="130"/>
      <c r="G53" s="131"/>
      <c r="H53" s="129"/>
      <c r="I53" s="132"/>
      <c r="J53" s="133"/>
      <c r="K53" s="133"/>
    </row>
    <row r="54" spans="1:11" ht="14" x14ac:dyDescent="0.3">
      <c r="A54" s="70" t="s">
        <v>95</v>
      </c>
      <c r="B54" s="134"/>
      <c r="D54" s="135">
        <f t="shared" ref="D54:I54" si="10">D16-D38</f>
        <v>302764999.99999928</v>
      </c>
      <c r="E54" s="136">
        <f t="shared" si="10"/>
        <v>-87601394.719999969</v>
      </c>
      <c r="F54" s="137">
        <f t="shared" si="10"/>
        <v>215163605.27999949</v>
      </c>
      <c r="G54" s="138">
        <f t="shared" si="10"/>
        <v>184933328.63000011</v>
      </c>
      <c r="H54" s="136">
        <f t="shared" si="10"/>
        <v>179646304.83000004</v>
      </c>
      <c r="I54" s="139">
        <f t="shared" si="10"/>
        <v>5287023.8000000063</v>
      </c>
      <c r="J54" s="140"/>
      <c r="K54" s="133"/>
    </row>
    <row r="55" spans="1:11" ht="14" x14ac:dyDescent="0.3">
      <c r="A55" s="70" t="s">
        <v>96</v>
      </c>
      <c r="B55" s="134"/>
      <c r="D55" s="135">
        <f t="shared" ref="D55:I55" si="11">D19-D41</f>
        <v>-305938000</v>
      </c>
      <c r="E55" s="136">
        <f t="shared" si="11"/>
        <v>-236256000.99000001</v>
      </c>
      <c r="F55" s="137">
        <f t="shared" si="11"/>
        <v>-542194000.99000001</v>
      </c>
      <c r="G55" s="138">
        <f t="shared" si="11"/>
        <v>-268346691.53000003</v>
      </c>
      <c r="H55" s="136">
        <f t="shared" si="11"/>
        <v>-260608818.31000006</v>
      </c>
      <c r="I55" s="139">
        <f t="shared" si="11"/>
        <v>-7737873.2200000007</v>
      </c>
      <c r="J55" s="140"/>
      <c r="K55" s="133"/>
    </row>
    <row r="56" spans="1:11" ht="14" x14ac:dyDescent="0.3">
      <c r="A56" s="87" t="s">
        <v>97</v>
      </c>
      <c r="B56" s="127"/>
      <c r="D56" s="141">
        <f t="shared" ref="D56:I56" si="12">D22-D44</f>
        <v>3173000</v>
      </c>
      <c r="E56" s="142">
        <f t="shared" si="12"/>
        <v>323857395.70999998</v>
      </c>
      <c r="F56" s="143">
        <f t="shared" si="12"/>
        <v>327030395.71000004</v>
      </c>
      <c r="G56" s="144">
        <f t="shared" si="12"/>
        <v>-35462543.24000001</v>
      </c>
      <c r="H56" s="142">
        <f t="shared" si="12"/>
        <v>-48462493.310000002</v>
      </c>
      <c r="I56" s="145">
        <f t="shared" si="12"/>
        <v>12999950.07</v>
      </c>
      <c r="J56" s="140"/>
      <c r="K56" s="133"/>
    </row>
    <row r="57" spans="1:11" ht="14" x14ac:dyDescent="0.3">
      <c r="A57" s="87"/>
      <c r="B57" s="127"/>
      <c r="D57" s="146"/>
      <c r="E57" s="147"/>
      <c r="F57" s="148"/>
      <c r="G57" s="149"/>
      <c r="H57" s="147"/>
      <c r="I57" s="150"/>
      <c r="J57" s="133"/>
      <c r="K57" s="133"/>
    </row>
    <row r="58" spans="1:11" ht="14.5" thickBot="1" x14ac:dyDescent="0.35">
      <c r="K58" s="133"/>
    </row>
    <row r="59" spans="1:11" ht="20.5" thickBot="1" x14ac:dyDescent="0.35">
      <c r="B59" s="100" t="str">
        <f>"Total "&amp;A51</f>
        <v>Total diferències</v>
      </c>
      <c r="D59" s="101">
        <f t="shared" ref="D59:I59" si="13">D25-D47</f>
        <v>0</v>
      </c>
      <c r="E59" s="101">
        <f t="shared" si="13"/>
        <v>0</v>
      </c>
      <c r="F59" s="101">
        <f t="shared" si="13"/>
        <v>0</v>
      </c>
      <c r="G59" s="101">
        <f t="shared" si="13"/>
        <v>-118875906.13999999</v>
      </c>
      <c r="H59" s="101">
        <f t="shared" si="13"/>
        <v>-129425006.78999996</v>
      </c>
      <c r="I59" s="101">
        <f t="shared" si="13"/>
        <v>10549100.650000006</v>
      </c>
      <c r="J59" s="102"/>
      <c r="K59" s="133"/>
    </row>
    <row r="68" spans="11:11" x14ac:dyDescent="0.25">
      <c r="K68" s="47" t="s">
        <v>100</v>
      </c>
    </row>
  </sheetData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3089-88D6-4F3E-9B11-48409B504391}">
  <sheetPr codeName="Hoja39"/>
  <dimension ref="A1:K70"/>
  <sheetViews>
    <sheetView showGridLines="0" workbookViewId="0">
      <pane ySplit="1" topLeftCell="A2" activePane="bottomLeft" state="frozen"/>
      <selection activeCell="I83" sqref="I83"/>
      <selection pane="bottomLeft" activeCell="A4" sqref="A4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48" t="s">
        <v>46</v>
      </c>
      <c r="B1" s="48"/>
      <c r="J1" s="49"/>
      <c r="K1" s="50"/>
    </row>
    <row r="2" spans="1:11" ht="18" x14ac:dyDescent="0.4">
      <c r="A2" s="48" t="s">
        <v>46</v>
      </c>
      <c r="B2" s="48"/>
      <c r="K2" s="51"/>
    </row>
    <row r="3" spans="1:11" ht="33" customHeight="1" thickBot="1" x14ac:dyDescent="0.55000000000000004">
      <c r="A3" s="52" t="s">
        <v>99</v>
      </c>
      <c r="B3" s="52"/>
      <c r="C3" s="53"/>
      <c r="D3" s="53"/>
      <c r="E3" s="53"/>
      <c r="F3" s="53"/>
      <c r="G3" s="53"/>
      <c r="H3" s="53"/>
      <c r="I3" s="53"/>
      <c r="J3" s="53"/>
      <c r="K3" s="54" t="s">
        <v>47</v>
      </c>
    </row>
    <row r="4" spans="1:11" ht="27" x14ac:dyDescent="0.5">
      <c r="A4" s="55" t="s">
        <v>48</v>
      </c>
      <c r="B4" s="56"/>
      <c r="C4" s="56"/>
      <c r="D4" s="56"/>
      <c r="E4" s="56"/>
      <c r="F4" s="56"/>
      <c r="G4" s="56"/>
      <c r="H4" s="56"/>
      <c r="I4" s="56"/>
      <c r="J4" s="56"/>
      <c r="K4" s="57" t="s">
        <v>98</v>
      </c>
    </row>
    <row r="5" spans="1:11" x14ac:dyDescent="0.25">
      <c r="H5" t="s">
        <v>46</v>
      </c>
    </row>
    <row r="7" spans="1:11" ht="32.5" x14ac:dyDescent="0.65">
      <c r="A7" s="58" t="s">
        <v>14</v>
      </c>
      <c r="I7" s="59"/>
      <c r="J7" s="59"/>
      <c r="K7" s="60" t="str">
        <f>nota1</f>
        <v xml:space="preserve"> </v>
      </c>
    </row>
    <row r="8" spans="1:11" ht="20.149999999999999" customHeight="1" thickBot="1" x14ac:dyDescent="0.7">
      <c r="A8" s="58"/>
      <c r="I8" s="59"/>
      <c r="J8" s="59"/>
      <c r="K8" s="59"/>
    </row>
    <row r="9" spans="1:11" ht="40.4" customHeight="1" x14ac:dyDescent="0.35">
      <c r="A9" s="61" t="s">
        <v>49</v>
      </c>
      <c r="B9" s="62"/>
      <c r="D9" s="63" t="s">
        <v>50</v>
      </c>
      <c r="E9" s="63" t="s">
        <v>51</v>
      </c>
      <c r="F9" s="63" t="s">
        <v>52</v>
      </c>
      <c r="G9" s="63" t="s">
        <v>18</v>
      </c>
      <c r="H9" s="63" t="s">
        <v>53</v>
      </c>
      <c r="I9" s="64" t="s">
        <v>54</v>
      </c>
      <c r="J9" s="65"/>
      <c r="K9" s="66" t="s">
        <v>55</v>
      </c>
    </row>
    <row r="10" spans="1:11" ht="20.149999999999999" customHeight="1" thickBot="1" x14ac:dyDescent="0.3">
      <c r="A10" s="67"/>
      <c r="B10" s="67"/>
      <c r="D10" s="68" t="s">
        <v>56</v>
      </c>
      <c r="E10" s="68" t="s">
        <v>57</v>
      </c>
      <c r="F10" s="68" t="s">
        <v>58</v>
      </c>
      <c r="G10" s="68" t="s">
        <v>59</v>
      </c>
      <c r="H10" s="68" t="s">
        <v>60</v>
      </c>
      <c r="I10" s="68" t="s">
        <v>61</v>
      </c>
      <c r="J10" s="69"/>
      <c r="K10" s="68" t="s">
        <v>62</v>
      </c>
    </row>
    <row r="11" spans="1:11" ht="28.4" customHeight="1" x14ac:dyDescent="0.3">
      <c r="A11" s="70">
        <v>1</v>
      </c>
      <c r="B11" s="71" t="s">
        <v>63</v>
      </c>
      <c r="D11" s="72">
        <v>298252560.20000064</v>
      </c>
      <c r="E11" s="73">
        <v>192582315.00999999</v>
      </c>
      <c r="F11" s="73">
        <v>192577446.11999997</v>
      </c>
      <c r="G11" s="74">
        <v>191863580.60999995</v>
      </c>
      <c r="H11" s="73">
        <v>105166410.18999992</v>
      </c>
      <c r="I11" s="75">
        <v>106388979.58999991</v>
      </c>
      <c r="J11" s="76"/>
      <c r="K11" s="77">
        <f>IF(D11=0,0,F11/D11)</f>
        <v>0.64568581067958775</v>
      </c>
    </row>
    <row r="12" spans="1:11" ht="14" x14ac:dyDescent="0.3">
      <c r="A12" s="70">
        <v>2</v>
      </c>
      <c r="B12" s="71" t="s">
        <v>64</v>
      </c>
      <c r="D12" s="72">
        <v>175906039.00999993</v>
      </c>
      <c r="E12" s="73">
        <v>149017553.03999993</v>
      </c>
      <c r="F12" s="73">
        <v>143766047.51999986</v>
      </c>
      <c r="G12" s="78">
        <v>81171392.160000026</v>
      </c>
      <c r="H12" s="73">
        <v>22667374.20999999</v>
      </c>
      <c r="I12" s="79">
        <v>94734646.849999815</v>
      </c>
      <c r="J12" s="76"/>
      <c r="K12" s="77">
        <f t="shared" ref="K12:K22" si="0">IF(D12=0,0,F12/D12)</f>
        <v>0.81728886813162238</v>
      </c>
    </row>
    <row r="13" spans="1:11" ht="14" x14ac:dyDescent="0.3">
      <c r="A13" s="70">
        <v>3</v>
      </c>
      <c r="B13" s="71" t="s">
        <v>65</v>
      </c>
      <c r="D13" s="72">
        <v>111000</v>
      </c>
      <c r="E13" s="73">
        <v>43596.770000000004</v>
      </c>
      <c r="F13" s="73">
        <v>43596.770000000004</v>
      </c>
      <c r="G13" s="78">
        <v>43596.770000000004</v>
      </c>
      <c r="H13" s="73">
        <v>67403.23</v>
      </c>
      <c r="I13" s="79">
        <v>67403.23</v>
      </c>
      <c r="J13" s="76"/>
      <c r="K13" s="77">
        <f t="shared" si="0"/>
        <v>0.39276369369369374</v>
      </c>
    </row>
    <row r="14" spans="1:11" ht="14" x14ac:dyDescent="0.3">
      <c r="A14" s="70">
        <v>4</v>
      </c>
      <c r="B14" s="71" t="s">
        <v>66</v>
      </c>
      <c r="D14" s="72">
        <v>431674903.13999999</v>
      </c>
      <c r="E14" s="73">
        <v>388340108.86999977</v>
      </c>
      <c r="F14" s="73">
        <v>383219370.72999978</v>
      </c>
      <c r="G14" s="78">
        <v>326483843.59999996</v>
      </c>
      <c r="H14" s="73">
        <v>42868600.269999981</v>
      </c>
      <c r="I14" s="79">
        <v>105191059.53999996</v>
      </c>
      <c r="J14" s="76"/>
      <c r="K14" s="77">
        <f t="shared" si="0"/>
        <v>0.8877499431689565</v>
      </c>
    </row>
    <row r="15" spans="1:11" ht="14.5" thickBot="1" x14ac:dyDescent="0.35">
      <c r="A15" s="70">
        <v>5</v>
      </c>
      <c r="B15" s="71" t="s">
        <v>67</v>
      </c>
      <c r="D15" s="72">
        <v>4000000</v>
      </c>
      <c r="E15" s="73">
        <v>0</v>
      </c>
      <c r="F15" s="73">
        <v>0</v>
      </c>
      <c r="G15" s="78">
        <v>0</v>
      </c>
      <c r="H15" s="73">
        <v>4000000</v>
      </c>
      <c r="I15" s="79">
        <v>4000000</v>
      </c>
      <c r="J15" s="76"/>
      <c r="K15" s="77">
        <f>IF(D15=0,0,F15/D15)</f>
        <v>0</v>
      </c>
    </row>
    <row r="16" spans="1:11" ht="14.5" thickBot="1" x14ac:dyDescent="0.35">
      <c r="A16" s="80"/>
      <c r="B16" s="81" t="s">
        <v>68</v>
      </c>
      <c r="C16" s="82"/>
      <c r="D16" s="83">
        <f t="shared" ref="D16:I16" si="1">SUM(D11:D15)</f>
        <v>909944502.35000062</v>
      </c>
      <c r="E16" s="83">
        <f t="shared" si="1"/>
        <v>729983573.6899997</v>
      </c>
      <c r="F16" s="83">
        <f t="shared" si="1"/>
        <v>719606461.13999963</v>
      </c>
      <c r="G16" s="83">
        <f t="shared" si="1"/>
        <v>599562413.13999987</v>
      </c>
      <c r="H16" s="83">
        <f t="shared" si="1"/>
        <v>174769787.89999992</v>
      </c>
      <c r="I16" s="83">
        <f t="shared" si="1"/>
        <v>310382089.20999968</v>
      </c>
      <c r="J16" s="84"/>
      <c r="K16" s="85">
        <f t="shared" si="0"/>
        <v>0.7908245604886468</v>
      </c>
    </row>
    <row r="17" spans="1:11" ht="28.4" customHeight="1" x14ac:dyDescent="0.3">
      <c r="A17" s="70">
        <v>6</v>
      </c>
      <c r="B17" s="71" t="s">
        <v>69</v>
      </c>
      <c r="D17" s="86">
        <v>139334158.65000001</v>
      </c>
      <c r="E17" s="73">
        <v>116825203.31999999</v>
      </c>
      <c r="F17" s="73">
        <v>104618119.12</v>
      </c>
      <c r="G17" s="78">
        <v>52633052.750000022</v>
      </c>
      <c r="H17" s="73">
        <v>20718819.030000009</v>
      </c>
      <c r="I17" s="75">
        <v>86701105.900000021</v>
      </c>
      <c r="J17" s="76"/>
      <c r="K17" s="77">
        <f t="shared" si="0"/>
        <v>0.75084329739123878</v>
      </c>
    </row>
    <row r="18" spans="1:11" ht="14.5" thickBot="1" x14ac:dyDescent="0.35">
      <c r="A18" s="87">
        <v>7</v>
      </c>
      <c r="B18" s="88" t="s">
        <v>70</v>
      </c>
      <c r="D18" s="89">
        <v>406884842.33999997</v>
      </c>
      <c r="E18" s="90">
        <v>372374875.69000012</v>
      </c>
      <c r="F18" s="90">
        <v>336063257.79999995</v>
      </c>
      <c r="G18" s="91">
        <v>217907494.14000002</v>
      </c>
      <c r="H18" s="90">
        <v>32930787.870000008</v>
      </c>
      <c r="I18" s="92">
        <v>188977348.20000002</v>
      </c>
      <c r="J18" s="76"/>
      <c r="K18" s="77">
        <f t="shared" si="0"/>
        <v>0.82594194432826695</v>
      </c>
    </row>
    <row r="19" spans="1:11" ht="14.5" thickBot="1" x14ac:dyDescent="0.35">
      <c r="A19" s="80"/>
      <c r="B19" s="81" t="s">
        <v>71</v>
      </c>
      <c r="C19" s="82"/>
      <c r="D19" s="83">
        <f t="shared" ref="D19:I19" si="2">D17+D18</f>
        <v>546219000.99000001</v>
      </c>
      <c r="E19" s="83">
        <f t="shared" si="2"/>
        <v>489200079.01000011</v>
      </c>
      <c r="F19" s="83">
        <f t="shared" si="2"/>
        <v>440681376.91999996</v>
      </c>
      <c r="G19" s="83">
        <f t="shared" si="2"/>
        <v>270540546.89000005</v>
      </c>
      <c r="H19" s="83">
        <f t="shared" si="2"/>
        <v>53649606.900000021</v>
      </c>
      <c r="I19" s="83">
        <f t="shared" si="2"/>
        <v>275678454.10000002</v>
      </c>
      <c r="J19" s="84"/>
      <c r="K19" s="85">
        <f t="shared" si="0"/>
        <v>0.80678514683905656</v>
      </c>
    </row>
    <row r="20" spans="1:11" ht="28.4" customHeight="1" x14ac:dyDescent="0.3">
      <c r="A20" s="70">
        <v>8</v>
      </c>
      <c r="B20" s="71" t="s">
        <v>72</v>
      </c>
      <c r="D20" s="86">
        <v>213901059.74000001</v>
      </c>
      <c r="E20" s="73">
        <v>206159198.03999999</v>
      </c>
      <c r="F20" s="73">
        <v>206159198.03999999</v>
      </c>
      <c r="G20" s="78">
        <v>193822798.75</v>
      </c>
      <c r="H20" s="73">
        <v>7741861.7000000002</v>
      </c>
      <c r="I20" s="75">
        <v>20078260.990000002</v>
      </c>
      <c r="J20" s="76"/>
      <c r="K20" s="77">
        <f t="shared" si="0"/>
        <v>0.96380634247716979</v>
      </c>
    </row>
    <row r="21" spans="1:11" ht="18.75" customHeight="1" thickBot="1" x14ac:dyDescent="0.35">
      <c r="A21" s="87">
        <v>9</v>
      </c>
      <c r="B21" s="88" t="s">
        <v>73</v>
      </c>
      <c r="D21" s="89">
        <v>0</v>
      </c>
      <c r="E21" s="90">
        <v>0</v>
      </c>
      <c r="F21" s="90">
        <v>0</v>
      </c>
      <c r="G21" s="91">
        <v>0</v>
      </c>
      <c r="H21" s="90">
        <v>0</v>
      </c>
      <c r="I21" s="92">
        <v>0</v>
      </c>
      <c r="J21" s="76"/>
      <c r="K21" s="77">
        <f t="shared" si="0"/>
        <v>0</v>
      </c>
    </row>
    <row r="22" spans="1:11" ht="14.5" thickBot="1" x14ac:dyDescent="0.35">
      <c r="A22" s="80"/>
      <c r="B22" s="81" t="s">
        <v>74</v>
      </c>
      <c r="C22" s="82"/>
      <c r="D22" s="83">
        <f t="shared" ref="D22:I22" si="3">D20+D21</f>
        <v>213901059.74000001</v>
      </c>
      <c r="E22" s="83">
        <f t="shared" si="3"/>
        <v>206159198.03999999</v>
      </c>
      <c r="F22" s="83">
        <f t="shared" si="3"/>
        <v>206159198.03999999</v>
      </c>
      <c r="G22" s="83">
        <f t="shared" si="3"/>
        <v>193822798.75</v>
      </c>
      <c r="H22" s="83">
        <f t="shared" si="3"/>
        <v>7741861.7000000002</v>
      </c>
      <c r="I22" s="83">
        <f t="shared" si="3"/>
        <v>20078260.990000002</v>
      </c>
      <c r="J22" s="84"/>
      <c r="K22" s="85">
        <f t="shared" si="0"/>
        <v>0.96380634247716979</v>
      </c>
    </row>
    <row r="23" spans="1:11" ht="14" x14ac:dyDescent="0.3">
      <c r="A23" s="93"/>
      <c r="B23" s="93"/>
      <c r="D23" s="94"/>
      <c r="E23" s="95"/>
      <c r="F23" s="95"/>
      <c r="G23" s="96"/>
      <c r="H23" s="95"/>
      <c r="I23" s="97"/>
      <c r="J23" s="76"/>
      <c r="K23" s="98"/>
    </row>
    <row r="24" spans="1:11" ht="13" thickBot="1" x14ac:dyDescent="0.3">
      <c r="D24" s="59"/>
      <c r="E24" s="59"/>
      <c r="F24" s="59"/>
      <c r="G24" s="59"/>
      <c r="H24" s="59"/>
      <c r="I24" s="59"/>
      <c r="J24" s="59"/>
      <c r="K24" s="99"/>
    </row>
    <row r="25" spans="1:11" ht="20.5" thickBot="1" x14ac:dyDescent="0.3">
      <c r="B25" s="100" t="str">
        <f>"Total de "&amp;A7</f>
        <v>Total de despeses</v>
      </c>
      <c r="D25" s="101">
        <f t="shared" ref="D25:I25" si="4">D16+D19+D22</f>
        <v>1670064563.0800006</v>
      </c>
      <c r="E25" s="101">
        <f t="shared" si="4"/>
        <v>1425342850.7399998</v>
      </c>
      <c r="F25" s="101">
        <f t="shared" si="4"/>
        <v>1366447036.0999994</v>
      </c>
      <c r="G25" s="101">
        <f t="shared" si="4"/>
        <v>1063925758.78</v>
      </c>
      <c r="H25" s="101">
        <f t="shared" si="4"/>
        <v>236161256.49999994</v>
      </c>
      <c r="I25" s="101">
        <f t="shared" si="4"/>
        <v>606138804.29999971</v>
      </c>
      <c r="J25" s="102"/>
      <c r="K25" s="103">
        <f>IF(D25=0,0,F25/D25)</f>
        <v>0.81820012609568971</v>
      </c>
    </row>
    <row r="26" spans="1:11" x14ac:dyDescent="0.25">
      <c r="I26" s="59"/>
      <c r="J26" s="59"/>
      <c r="K26" s="59"/>
    </row>
    <row r="27" spans="1:11" x14ac:dyDescent="0.25">
      <c r="I27" s="59" t="s">
        <v>46</v>
      </c>
      <c r="J27" s="59"/>
      <c r="K27" s="59"/>
    </row>
    <row r="30" spans="1:11" ht="32.5" x14ac:dyDescent="0.65">
      <c r="A30" s="58"/>
      <c r="I30" s="59"/>
      <c r="J30" s="59"/>
      <c r="K30" s="59"/>
    </row>
    <row r="31" spans="1:11" ht="20.149999999999999" customHeight="1" x14ac:dyDescent="0.65">
      <c r="A31" s="58"/>
      <c r="I31" s="59"/>
      <c r="J31" s="59"/>
      <c r="K31" s="59"/>
    </row>
    <row r="32" spans="1:11" ht="40.4" customHeight="1" x14ac:dyDescent="0.35">
      <c r="A32" s="61"/>
      <c r="B32" s="62"/>
      <c r="D32" s="104"/>
      <c r="E32" s="104"/>
      <c r="F32" s="104"/>
      <c r="G32" s="104"/>
      <c r="H32" s="104"/>
      <c r="I32" s="105"/>
      <c r="J32" s="105"/>
      <c r="K32" s="106"/>
    </row>
    <row r="33" spans="1:11" ht="20.149999999999999" customHeight="1" x14ac:dyDescent="0.25">
      <c r="A33" s="62"/>
      <c r="B33" s="62"/>
      <c r="D33" s="107"/>
      <c r="E33" s="107"/>
      <c r="F33" s="107"/>
      <c r="G33" s="107"/>
      <c r="H33" s="107"/>
      <c r="I33" s="107"/>
      <c r="J33" s="107"/>
      <c r="K33" s="107"/>
    </row>
    <row r="34" spans="1:11" ht="28.4" customHeight="1" x14ac:dyDescent="0.3">
      <c r="A34" s="87"/>
      <c r="B34" s="88"/>
      <c r="D34" s="108"/>
      <c r="E34" s="108"/>
      <c r="F34" s="108"/>
      <c r="G34" s="108"/>
      <c r="H34" s="108"/>
      <c r="I34" s="76"/>
      <c r="J34" s="76"/>
      <c r="K34" s="109"/>
    </row>
    <row r="35" spans="1:11" ht="14" x14ac:dyDescent="0.3">
      <c r="A35" s="87"/>
      <c r="B35" s="88"/>
      <c r="D35" s="108"/>
      <c r="E35" s="108"/>
      <c r="F35" s="108"/>
      <c r="G35" s="108"/>
      <c r="H35" s="108"/>
      <c r="I35" s="76"/>
      <c r="J35" s="76"/>
      <c r="K35" s="109"/>
    </row>
    <row r="36" spans="1:11" ht="14" x14ac:dyDescent="0.3">
      <c r="A36" s="87"/>
      <c r="B36" s="88"/>
      <c r="D36" s="108"/>
      <c r="E36" s="108"/>
      <c r="F36" s="108"/>
      <c r="G36" s="108"/>
      <c r="H36" s="108"/>
      <c r="I36" s="76"/>
      <c r="J36" s="76"/>
      <c r="K36" s="109"/>
    </row>
    <row r="37" spans="1:11" ht="14" x14ac:dyDescent="0.3">
      <c r="A37" s="87"/>
      <c r="B37" s="88"/>
      <c r="D37" s="108"/>
      <c r="E37" s="108"/>
      <c r="F37" s="108"/>
      <c r="G37" s="108"/>
      <c r="H37" s="108"/>
      <c r="I37" s="76"/>
      <c r="J37" s="76"/>
      <c r="K37" s="109"/>
    </row>
    <row r="38" spans="1:11" ht="14" x14ac:dyDescent="0.3">
      <c r="A38" s="110"/>
      <c r="B38" s="111"/>
      <c r="C38" s="112"/>
      <c r="D38" s="113"/>
      <c r="E38" s="113"/>
      <c r="F38" s="113"/>
      <c r="G38" s="113"/>
      <c r="H38" s="113"/>
      <c r="I38" s="113"/>
      <c r="J38" s="113"/>
      <c r="K38" s="114"/>
    </row>
    <row r="39" spans="1:11" ht="28.4" customHeight="1" x14ac:dyDescent="0.3">
      <c r="A39" s="87"/>
      <c r="B39" s="88"/>
      <c r="D39" s="108"/>
      <c r="E39" s="108"/>
      <c r="F39" s="108"/>
      <c r="G39" s="108"/>
      <c r="H39" s="108"/>
      <c r="I39" s="76"/>
      <c r="J39" s="76"/>
      <c r="K39" s="109"/>
    </row>
    <row r="40" spans="1:11" ht="14" x14ac:dyDescent="0.3">
      <c r="A40" s="87"/>
      <c r="B40" s="88"/>
      <c r="D40" s="108"/>
      <c r="E40" s="108"/>
      <c r="F40" s="108"/>
      <c r="G40" s="108"/>
      <c r="H40" s="108"/>
      <c r="I40" s="76"/>
      <c r="J40" s="76"/>
      <c r="K40" s="109"/>
    </row>
    <row r="41" spans="1:11" ht="14" x14ac:dyDescent="0.3">
      <c r="A41" s="110"/>
      <c r="B41" s="111"/>
      <c r="C41" s="112"/>
      <c r="D41" s="113"/>
      <c r="E41" s="113"/>
      <c r="F41" s="113"/>
      <c r="G41" s="113"/>
      <c r="H41" s="113"/>
      <c r="I41" s="113"/>
      <c r="J41" s="113"/>
      <c r="K41" s="114"/>
    </row>
    <row r="42" spans="1:11" ht="28.4" customHeight="1" x14ac:dyDescent="0.3">
      <c r="A42" s="87"/>
      <c r="B42" s="88"/>
      <c r="D42" s="108"/>
      <c r="E42" s="108"/>
      <c r="F42" s="108"/>
      <c r="G42" s="108"/>
      <c r="H42" s="108"/>
      <c r="I42" s="76"/>
      <c r="J42" s="76"/>
      <c r="K42" s="109"/>
    </row>
    <row r="43" spans="1:11" ht="18.75" customHeight="1" x14ac:dyDescent="0.3">
      <c r="A43" s="87"/>
      <c r="B43" s="88"/>
      <c r="D43" s="108"/>
      <c r="E43" s="108"/>
      <c r="F43" s="108"/>
      <c r="G43" s="108"/>
      <c r="H43" s="108"/>
      <c r="I43" s="76"/>
      <c r="J43" s="76"/>
      <c r="K43" s="109"/>
    </row>
    <row r="44" spans="1:11" ht="14" x14ac:dyDescent="0.3">
      <c r="A44" s="110"/>
      <c r="B44" s="111"/>
      <c r="C44" s="112"/>
      <c r="D44" s="113"/>
      <c r="E44" s="113"/>
      <c r="F44" s="113"/>
      <c r="G44" s="113"/>
      <c r="H44" s="113"/>
      <c r="I44" s="113"/>
      <c r="J44" s="113"/>
      <c r="K44" s="114"/>
    </row>
    <row r="45" spans="1:11" ht="14" x14ac:dyDescent="0.3">
      <c r="A45" s="93"/>
      <c r="B45" s="93"/>
      <c r="D45" s="108"/>
      <c r="E45" s="108"/>
      <c r="F45" s="108"/>
      <c r="G45" s="108"/>
      <c r="H45" s="108"/>
      <c r="I45" s="76"/>
      <c r="J45" s="76"/>
      <c r="K45" s="109"/>
    </row>
    <row r="46" spans="1:11" x14ac:dyDescent="0.25">
      <c r="D46" s="59"/>
      <c r="E46" s="59"/>
      <c r="F46" s="59"/>
      <c r="G46" s="59"/>
      <c r="H46" s="59"/>
      <c r="I46" s="59"/>
      <c r="J46" s="59"/>
      <c r="K46" s="99"/>
    </row>
    <row r="47" spans="1:11" ht="20" x14ac:dyDescent="0.25">
      <c r="B47" s="100"/>
      <c r="D47" s="102"/>
      <c r="E47" s="102"/>
      <c r="F47" s="102"/>
      <c r="G47" s="102"/>
      <c r="H47" s="102"/>
      <c r="I47" s="102"/>
      <c r="J47" s="102"/>
      <c r="K47" s="115"/>
    </row>
    <row r="70" spans="11:11" x14ac:dyDescent="0.25">
      <c r="K70" s="47" t="s">
        <v>100</v>
      </c>
    </row>
  </sheetData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F49C-662C-4456-BED6-3DAFF99B68A0}">
  <sheetPr codeName="Hoja121"/>
  <dimension ref="B1:L84"/>
  <sheetViews>
    <sheetView showGridLines="0" topLeftCell="A31" zoomScaleNormal="100" workbookViewId="0">
      <selection activeCell="J85" sqref="J85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42" t="s">
        <v>45</v>
      </c>
    </row>
    <row r="2" spans="11:12" ht="13" x14ac:dyDescent="0.3">
      <c r="K2" s="43"/>
      <c r="L2" s="44" t="s">
        <v>98</v>
      </c>
    </row>
    <row r="29" spans="2:11" ht="13" thickBot="1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2:11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57" spans="2:11" ht="13" thickBot="1" x14ac:dyDescent="0.3"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pans="2:11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84" spans="12:12" x14ac:dyDescent="0.25">
      <c r="L84" s="47" t="s">
        <v>100</v>
      </c>
    </row>
  </sheetData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83D3-B92B-4880-AD39-CAD70B1422C5}">
  <sheetPr codeName="Hoja35"/>
  <dimension ref="B1:L84"/>
  <sheetViews>
    <sheetView showGridLines="0" zoomScaleNormal="100" workbookViewId="0">
      <selection activeCell="I86" sqref="I86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42" t="s">
        <v>45</v>
      </c>
    </row>
    <row r="2" spans="11:12" ht="13" x14ac:dyDescent="0.3">
      <c r="K2" s="43"/>
      <c r="L2" s="44" t="s">
        <v>98</v>
      </c>
    </row>
    <row r="28" spans="2:11" ht="13" thickBot="1" x14ac:dyDescent="0.3"/>
    <row r="29" spans="2:11" x14ac:dyDescent="0.25"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57" spans="2:11" ht="13" thickBot="1" x14ac:dyDescent="0.3"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pans="2:11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84" spans="12:12" x14ac:dyDescent="0.25">
      <c r="L84" s="47" t="s">
        <v>100</v>
      </c>
    </row>
  </sheetData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1DE8-EBFD-4AE5-A19A-CBFD7CF3965F}">
  <sheetPr codeName="Hoja31">
    <tabColor theme="2"/>
  </sheetPr>
  <dimension ref="A1:L80"/>
  <sheetViews>
    <sheetView showGridLines="0" tabSelected="1" zoomScale="80" zoomScaleNormal="80" workbookViewId="0">
      <pane ySplit="4" topLeftCell="A39" activePane="bottomLeft" state="frozen"/>
      <selection activeCell="I83" sqref="I83"/>
      <selection pane="bottomLeft" activeCell="B24" sqref="B24"/>
    </sheetView>
  </sheetViews>
  <sheetFormatPr defaultColWidth="9.453125" defaultRowHeight="12.5" x14ac:dyDescent="0.25"/>
  <cols>
    <col min="1" max="1" width="30.453125" customWidth="1"/>
    <col min="2" max="12" width="18.453125" customWidth="1"/>
    <col min="13" max="256" width="11.453125" customWidth="1"/>
  </cols>
  <sheetData>
    <row r="1" spans="1:10" s="1" customFormat="1" ht="60.65" customHeight="1" x14ac:dyDescent="0.35">
      <c r="G1" s="2" t="s">
        <v>98</v>
      </c>
    </row>
    <row r="2" spans="1:10" x14ac:dyDescent="0.25">
      <c r="A2" s="3"/>
      <c r="B2" s="3"/>
      <c r="C2" s="3"/>
      <c r="D2" s="3"/>
      <c r="E2" s="3"/>
    </row>
    <row r="3" spans="1:10" s="1" customFormat="1" ht="32.5" x14ac:dyDescent="0.65">
      <c r="A3" s="4" t="s">
        <v>0</v>
      </c>
    </row>
    <row r="4" spans="1:10" x14ac:dyDescent="0.25">
      <c r="A4" s="3"/>
      <c r="B4" s="3"/>
      <c r="C4" s="3"/>
      <c r="D4" s="3"/>
      <c r="E4" s="3"/>
    </row>
    <row r="5" spans="1:10" x14ac:dyDescent="0.25">
      <c r="A5" s="3"/>
      <c r="B5" s="3"/>
      <c r="C5" s="3"/>
      <c r="D5" s="3"/>
      <c r="E5" s="3"/>
    </row>
    <row r="6" spans="1:10" ht="20" x14ac:dyDescent="0.4">
      <c r="A6" s="5" t="s">
        <v>1</v>
      </c>
    </row>
    <row r="7" spans="1:10" x14ac:dyDescent="0.25">
      <c r="A7" s="3"/>
      <c r="B7" s="3"/>
      <c r="C7" s="3"/>
      <c r="D7" s="3"/>
      <c r="E7" s="3"/>
    </row>
    <row r="8" spans="1:10" ht="20.149999999999999" customHeight="1" thickBot="1" x14ac:dyDescent="0.3">
      <c r="A8" s="6"/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</row>
    <row r="9" spans="1:10" ht="25.4" customHeight="1" thickBot="1" x14ac:dyDescent="0.3">
      <c r="A9" s="8"/>
      <c r="B9" s="9">
        <v>1308.585</v>
      </c>
      <c r="C9" s="10">
        <v>1670.0645630800002</v>
      </c>
      <c r="D9" s="10">
        <v>945.04985264000004</v>
      </c>
      <c r="E9" s="10">
        <v>909.45742390000009</v>
      </c>
      <c r="F9" s="11">
        <v>35.592428740000003</v>
      </c>
    </row>
    <row r="10" spans="1:10" ht="13" thickTop="1" x14ac:dyDescent="0.25">
      <c r="A10" s="3"/>
      <c r="B10" s="3"/>
      <c r="C10" s="3"/>
      <c r="D10" s="3"/>
      <c r="E10" s="3"/>
    </row>
    <row r="11" spans="1:10" x14ac:dyDescent="0.25">
      <c r="A11" s="3"/>
      <c r="B11" s="3"/>
      <c r="C11" s="3"/>
      <c r="D11" s="3"/>
      <c r="E11" s="3"/>
    </row>
    <row r="12" spans="1:10" ht="20" x14ac:dyDescent="0.4">
      <c r="A12" s="5" t="s">
        <v>7</v>
      </c>
    </row>
    <row r="13" spans="1:10" x14ac:dyDescent="0.25">
      <c r="A13" s="3"/>
      <c r="B13" s="3"/>
      <c r="C13" s="3"/>
      <c r="D13" s="3"/>
      <c r="E13" s="3"/>
    </row>
    <row r="14" spans="1:10" ht="20.149999999999999" customHeight="1" thickBot="1" x14ac:dyDescent="0.3">
      <c r="A14" s="6"/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</row>
    <row r="15" spans="1:10" ht="25.4" customHeight="1" x14ac:dyDescent="0.25">
      <c r="A15" s="13" t="s">
        <v>7</v>
      </c>
      <c r="B15" s="14">
        <v>141962770.21000001</v>
      </c>
      <c r="C15" s="15">
        <v>74167195.670000002</v>
      </c>
      <c r="D15" s="15">
        <v>5937957.1500000004</v>
      </c>
      <c r="E15" s="15">
        <v>555638675.08000004</v>
      </c>
      <c r="F15" s="15">
        <v>6789143.6600000001</v>
      </c>
      <c r="G15" s="15">
        <v>1346709.1199999999</v>
      </c>
      <c r="H15" s="15">
        <v>847146.24000000011</v>
      </c>
      <c r="I15" s="15">
        <v>158360255.50999999</v>
      </c>
      <c r="J15" s="16">
        <v>0</v>
      </c>
    </row>
    <row r="16" spans="1:10" ht="25.4" customHeight="1" x14ac:dyDescent="0.25">
      <c r="A16" s="17" t="s">
        <v>8</v>
      </c>
      <c r="B16" s="18">
        <v>194955000</v>
      </c>
      <c r="C16" s="19">
        <v>108530000</v>
      </c>
      <c r="D16" s="19">
        <v>5815680</v>
      </c>
      <c r="E16" s="19">
        <v>804793667.63000011</v>
      </c>
      <c r="F16" s="19">
        <v>11013760</v>
      </c>
      <c r="G16" s="19">
        <v>0</v>
      </c>
      <c r="H16" s="19">
        <v>4025000</v>
      </c>
      <c r="I16" s="19">
        <v>540931455.45000005</v>
      </c>
      <c r="J16" s="20">
        <v>0</v>
      </c>
    </row>
    <row r="17" spans="1:10" ht="25.4" customHeight="1" x14ac:dyDescent="0.25">
      <c r="A17" s="17" t="s">
        <v>9</v>
      </c>
      <c r="B17" s="18">
        <v>141.96277021</v>
      </c>
      <c r="C17" s="19">
        <v>74.167195669999998</v>
      </c>
      <c r="D17" s="19">
        <v>5.9379571500000008</v>
      </c>
      <c r="E17" s="19">
        <v>555.6386750800001</v>
      </c>
      <c r="F17" s="19">
        <v>6.7891436600000006</v>
      </c>
      <c r="G17" s="19">
        <v>1.3467091199999999</v>
      </c>
      <c r="H17" s="19">
        <v>0.84714624000000016</v>
      </c>
      <c r="I17" s="19">
        <v>158.36025551</v>
      </c>
      <c r="J17" s="20">
        <v>0</v>
      </c>
    </row>
    <row r="18" spans="1:10" ht="25.4" customHeight="1" thickBot="1" x14ac:dyDescent="0.3">
      <c r="A18" s="21" t="s">
        <v>10</v>
      </c>
      <c r="B18" s="22">
        <v>194.95500000000001</v>
      </c>
      <c r="C18" s="23">
        <v>108.53</v>
      </c>
      <c r="D18" s="23">
        <v>5.8156800000000004</v>
      </c>
      <c r="E18" s="23">
        <v>804.79366763000007</v>
      </c>
      <c r="F18" s="23">
        <v>11.01376</v>
      </c>
      <c r="G18" s="23">
        <v>0</v>
      </c>
      <c r="H18" s="23">
        <v>4.0250000000000004</v>
      </c>
      <c r="I18" s="23">
        <v>540.93145545000004</v>
      </c>
      <c r="J18" s="24">
        <v>0</v>
      </c>
    </row>
    <row r="19" spans="1:10" ht="13" thickTop="1" x14ac:dyDescent="0.25"/>
    <row r="21" spans="1:10" ht="20" x14ac:dyDescent="0.4">
      <c r="A21" s="5" t="s">
        <v>11</v>
      </c>
    </row>
    <row r="22" spans="1:10" x14ac:dyDescent="0.25">
      <c r="A22" s="3"/>
      <c r="B22" s="3"/>
      <c r="C22" s="3"/>
      <c r="D22" s="3"/>
      <c r="E22" s="3"/>
    </row>
    <row r="23" spans="1:10" ht="25.4" customHeight="1" x14ac:dyDescent="0.25">
      <c r="A23" s="25" t="s">
        <v>12</v>
      </c>
      <c r="B23" s="26">
        <f>E9</f>
        <v>909.45742390000009</v>
      </c>
    </row>
    <row r="24" spans="1:10" ht="25.4" customHeight="1" thickBot="1" x14ac:dyDescent="0.3">
      <c r="A24" s="21" t="s">
        <v>13</v>
      </c>
      <c r="B24" s="27">
        <f>F9</f>
        <v>35.592428740000003</v>
      </c>
    </row>
    <row r="25" spans="1:10" ht="13" thickTop="1" x14ac:dyDescent="0.25"/>
    <row r="27" spans="1:10" ht="20" x14ac:dyDescent="0.4">
      <c r="A27" s="5" t="s">
        <v>14</v>
      </c>
    </row>
    <row r="28" spans="1:10" x14ac:dyDescent="0.25">
      <c r="A28" s="3"/>
      <c r="B28" s="3"/>
      <c r="C28" s="3"/>
      <c r="D28" s="3"/>
      <c r="E28" s="3"/>
    </row>
    <row r="29" spans="1:10" ht="20.149999999999999" customHeight="1" thickBot="1" x14ac:dyDescent="0.3">
      <c r="A29" s="6"/>
      <c r="B29" s="7" t="s">
        <v>15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</row>
    <row r="30" spans="1:10" ht="25.4" customHeight="1" thickBot="1" x14ac:dyDescent="0.3">
      <c r="A30" s="8"/>
      <c r="B30" s="9">
        <f>[1]DadesPDespeses!B16/1000000</f>
        <v>1308.5850000000007</v>
      </c>
      <c r="C30" s="10">
        <f>[1]DadesPDespeses!D16/1000000</f>
        <v>1670.0645630800007</v>
      </c>
      <c r="D30" s="10">
        <f>[1]DadesPDespeses!G16/1000000</f>
        <v>1366.4470360999994</v>
      </c>
      <c r="E30" s="10">
        <f>[1]DadesPDespeses!H16/1000000</f>
        <v>1063.9257587799998</v>
      </c>
      <c r="F30" s="10">
        <f>[1]DadesPDespeses!I16/1000000</f>
        <v>1038.8824306900001</v>
      </c>
      <c r="G30" s="11">
        <f>[1]DadesPDespeses!J16/1000000</f>
        <v>25.043328089999996</v>
      </c>
    </row>
    <row r="33" spans="1:10" ht="20" x14ac:dyDescent="0.4">
      <c r="A33" s="5" t="s">
        <v>21</v>
      </c>
    </row>
    <row r="34" spans="1:10" x14ac:dyDescent="0.25">
      <c r="A34" s="3"/>
      <c r="B34" s="3"/>
      <c r="C34" s="3"/>
      <c r="D34" s="3"/>
      <c r="E34" s="3"/>
    </row>
    <row r="35" spans="1:10" ht="20.149999999999999" customHeight="1" thickBot="1" x14ac:dyDescent="0.3">
      <c r="A35" s="6"/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</row>
    <row r="36" spans="1:10" ht="25.4" customHeight="1" x14ac:dyDescent="0.25">
      <c r="A36" s="13" t="s">
        <v>22</v>
      </c>
      <c r="B36" s="14">
        <f>[1]DadesPDespeses!G6</f>
        <v>192577446.11999997</v>
      </c>
      <c r="C36" s="15">
        <f>[1]DadesPDespeses!G7</f>
        <v>143766047.51999986</v>
      </c>
      <c r="D36" s="15">
        <f>[1]DadesPDespeses!G8</f>
        <v>43596.770000000004</v>
      </c>
      <c r="E36" s="15">
        <f>[1]DadesPDespeses!G9</f>
        <v>383219370.72999978</v>
      </c>
      <c r="F36" s="15">
        <f>[1]DadesPDespeses!G10</f>
        <v>0</v>
      </c>
      <c r="G36" s="15">
        <f>[1]DadesPDespeses!G11</f>
        <v>104618119.12</v>
      </c>
      <c r="H36" s="15">
        <f>[1]DadesPDespeses!G12</f>
        <v>336063257.79999995</v>
      </c>
      <c r="I36" s="15">
        <f>[1]DadesPDespeses!G13</f>
        <v>206159198.03999999</v>
      </c>
      <c r="J36" s="16">
        <f>[1]DadesPDespeses!G14</f>
        <v>0</v>
      </c>
    </row>
    <row r="37" spans="1:10" ht="25.4" customHeight="1" x14ac:dyDescent="0.25">
      <c r="A37" s="17" t="s">
        <v>23</v>
      </c>
      <c r="B37" s="18">
        <f>[1]DadesPDespeses!D6</f>
        <v>298252560.20000064</v>
      </c>
      <c r="C37" s="19">
        <f>[1]DadesPDespeses!D7</f>
        <v>175906039.00999993</v>
      </c>
      <c r="D37" s="19">
        <f>[1]DadesPDespeses!D8</f>
        <v>111000</v>
      </c>
      <c r="E37" s="19">
        <f>[1]DadesPDespeses!D9</f>
        <v>431674903.13999999</v>
      </c>
      <c r="F37" s="19">
        <f>[1]DadesPDespeses!D10</f>
        <v>4000000</v>
      </c>
      <c r="G37" s="19">
        <f>[1]DadesPDespeses!D11</f>
        <v>139334158.65000001</v>
      </c>
      <c r="H37" s="19">
        <f>[1]DadesPDespeses!D12</f>
        <v>406884842.33999997</v>
      </c>
      <c r="I37" s="19">
        <f>[1]DadesPDespeses!D13</f>
        <v>213901059.74000001</v>
      </c>
      <c r="J37" s="20">
        <f>[1]DadesPDespeses!D14</f>
        <v>0</v>
      </c>
    </row>
    <row r="38" spans="1:10" ht="25.4" customHeight="1" x14ac:dyDescent="0.25">
      <c r="A38" s="17" t="s">
        <v>24</v>
      </c>
      <c r="B38" s="18">
        <f t="shared" ref="B38:J39" si="0">B36/1000000</f>
        <v>192.57744611999996</v>
      </c>
      <c r="C38" s="19">
        <f t="shared" si="0"/>
        <v>143.76604751999986</v>
      </c>
      <c r="D38" s="19">
        <f t="shared" si="0"/>
        <v>4.3596770000000007E-2</v>
      </c>
      <c r="E38" s="19">
        <f t="shared" si="0"/>
        <v>383.21937072999975</v>
      </c>
      <c r="F38" s="19">
        <f t="shared" si="0"/>
        <v>0</v>
      </c>
      <c r="G38" s="19">
        <f t="shared" si="0"/>
        <v>104.61811912</v>
      </c>
      <c r="H38" s="19">
        <f t="shared" si="0"/>
        <v>336.06325779999997</v>
      </c>
      <c r="I38" s="19">
        <f t="shared" si="0"/>
        <v>206.15919803999998</v>
      </c>
      <c r="J38" s="20">
        <f t="shared" si="0"/>
        <v>0</v>
      </c>
    </row>
    <row r="39" spans="1:10" ht="25.4" customHeight="1" thickBot="1" x14ac:dyDescent="0.3">
      <c r="A39" s="21" t="s">
        <v>25</v>
      </c>
      <c r="B39" s="22">
        <f t="shared" si="0"/>
        <v>298.25256020000063</v>
      </c>
      <c r="C39" s="23">
        <f t="shared" si="0"/>
        <v>175.90603900999994</v>
      </c>
      <c r="D39" s="23">
        <f t="shared" si="0"/>
        <v>0.111</v>
      </c>
      <c r="E39" s="23">
        <f t="shared" si="0"/>
        <v>431.67490313999997</v>
      </c>
      <c r="F39" s="23">
        <f t="shared" si="0"/>
        <v>4</v>
      </c>
      <c r="G39" s="23">
        <f t="shared" si="0"/>
        <v>139.33415865000001</v>
      </c>
      <c r="H39" s="23">
        <f t="shared" si="0"/>
        <v>406.88484233999998</v>
      </c>
      <c r="I39" s="23">
        <f t="shared" si="0"/>
        <v>213.90105974000002</v>
      </c>
      <c r="J39" s="24">
        <f t="shared" si="0"/>
        <v>0</v>
      </c>
    </row>
    <row r="40" spans="1:10" ht="13" thickTop="1" x14ac:dyDescent="0.25"/>
    <row r="42" spans="1:10" ht="20" x14ac:dyDescent="0.4">
      <c r="A42" s="5" t="s">
        <v>26</v>
      </c>
    </row>
    <row r="43" spans="1:10" x14ac:dyDescent="0.25">
      <c r="A43" s="3"/>
      <c r="B43" s="3"/>
      <c r="C43" s="3"/>
      <c r="D43" s="3"/>
      <c r="E43" s="3"/>
    </row>
    <row r="44" spans="1:10" ht="25.4" customHeight="1" x14ac:dyDescent="0.25">
      <c r="A44" s="25" t="s">
        <v>26</v>
      </c>
      <c r="B44" s="26">
        <f>F30</f>
        <v>1038.8824306900001</v>
      </c>
    </row>
    <row r="45" spans="1:10" ht="25.4" customHeight="1" thickBot="1" x14ac:dyDescent="0.3">
      <c r="A45" s="21" t="s">
        <v>27</v>
      </c>
      <c r="B45" s="27">
        <f>G30</f>
        <v>25.043328089999996</v>
      </c>
    </row>
    <row r="46" spans="1:10" ht="13" thickTop="1" x14ac:dyDescent="0.25"/>
    <row r="48" spans="1:10" ht="20" x14ac:dyDescent="0.4">
      <c r="A48" s="5" t="s">
        <v>28</v>
      </c>
    </row>
    <row r="50" spans="1:5" ht="20.149999999999999" customHeight="1" thickBot="1" x14ac:dyDescent="0.3">
      <c r="A50" s="6"/>
      <c r="B50" s="7" t="s">
        <v>29</v>
      </c>
      <c r="C50" s="7" t="s">
        <v>30</v>
      </c>
      <c r="D50" s="7" t="s">
        <v>31</v>
      </c>
      <c r="E50" s="28" t="s">
        <v>32</v>
      </c>
    </row>
    <row r="51" spans="1:5" ht="25.4" customHeight="1" thickBot="1" x14ac:dyDescent="0.3">
      <c r="A51" s="8"/>
      <c r="B51" s="9">
        <f>[1]DadesPIngressos!G32/1000000</f>
        <v>35.042713029999994</v>
      </c>
      <c r="C51" s="10">
        <f>[1]DadesPIngressos!F32/1000000</f>
        <v>21.206605300000003</v>
      </c>
      <c r="D51" s="10">
        <f>[1]DadesPIngressos!D32/1000000</f>
        <v>4.8927295100000006</v>
      </c>
      <c r="E51" s="11">
        <f>[1]PendentRecaptiPagam!E122/1000000</f>
        <v>35.475114729999987</v>
      </c>
    </row>
    <row r="52" spans="1:5" ht="13" thickTop="1" x14ac:dyDescent="0.25"/>
    <row r="54" spans="1:5" ht="20" x14ac:dyDescent="0.4">
      <c r="A54" s="5" t="s">
        <v>33</v>
      </c>
    </row>
    <row r="55" spans="1:5" x14ac:dyDescent="0.25">
      <c r="A55" s="3"/>
      <c r="B55" s="3"/>
      <c r="C55" s="3"/>
      <c r="D55" s="3"/>
      <c r="E55" s="3"/>
    </row>
    <row r="56" spans="1:5" ht="20.149999999999999" customHeight="1" thickBot="1" x14ac:dyDescent="0.3">
      <c r="A56" s="6"/>
      <c r="B56" s="7" t="s">
        <v>34</v>
      </c>
      <c r="C56" s="7" t="s">
        <v>19</v>
      </c>
      <c r="D56" s="7" t="s">
        <v>35</v>
      </c>
      <c r="E56" s="28" t="s">
        <v>36</v>
      </c>
    </row>
    <row r="57" spans="1:5" ht="25.4" customHeight="1" thickBot="1" x14ac:dyDescent="0.3">
      <c r="A57" s="8"/>
      <c r="B57" s="9">
        <f>[1]DadesPDespeses!G32/1000000</f>
        <v>1.57497664</v>
      </c>
      <c r="C57" s="10">
        <f>[1]DadesPDespeses!F32/1000000</f>
        <v>1.4991725300000001</v>
      </c>
      <c r="D57" s="10">
        <f>[1]DadesPDespeses!D32/1000000</f>
        <v>3.0741491700000001</v>
      </c>
      <c r="E57" s="11">
        <f>[1]PendentRecaptiPagam!E134/1000000</f>
        <v>4.8059497000000011</v>
      </c>
    </row>
    <row r="58" spans="1:5" ht="13" thickTop="1" x14ac:dyDescent="0.25"/>
    <row r="60" spans="1:5" ht="20" x14ac:dyDescent="0.4">
      <c r="A60" s="5" t="s">
        <v>37</v>
      </c>
    </row>
    <row r="61" spans="1:5" x14ac:dyDescent="0.25">
      <c r="A61" s="3"/>
      <c r="B61" s="3"/>
      <c r="C61" s="3"/>
      <c r="D61" s="3"/>
      <c r="E61" s="3"/>
    </row>
    <row r="62" spans="1:5" ht="20.149999999999999" customHeight="1" thickBot="1" x14ac:dyDescent="0.3">
      <c r="A62" s="6"/>
      <c r="B62" s="7" t="s">
        <v>38</v>
      </c>
      <c r="C62" s="28" t="s">
        <v>39</v>
      </c>
    </row>
    <row r="63" spans="1:5" ht="25.4" customHeight="1" thickBot="1" x14ac:dyDescent="0.3">
      <c r="A63" s="8"/>
      <c r="B63" s="29">
        <f>IF(any=2025,234076522.97,0)</f>
        <v>234076522.97</v>
      </c>
      <c r="C63" s="30">
        <f>IF(any=2025,IF(mes=9,50117621.15,0),0)</f>
        <v>50117621.149999999</v>
      </c>
    </row>
    <row r="66" spans="1:12" ht="20" x14ac:dyDescent="0.4">
      <c r="A66" s="5" t="s">
        <v>40</v>
      </c>
    </row>
    <row r="67" spans="1:12" x14ac:dyDescent="0.25">
      <c r="A67" s="3"/>
      <c r="B67" s="3"/>
      <c r="C67" s="3"/>
      <c r="D67" s="3"/>
      <c r="E67" s="3"/>
    </row>
    <row r="68" spans="1:12" ht="20.149999999999999" customHeight="1" thickBot="1" x14ac:dyDescent="0.3">
      <c r="A68" s="6"/>
      <c r="B68" s="7" t="s">
        <v>38</v>
      </c>
      <c r="C68" s="28" t="s">
        <v>39</v>
      </c>
    </row>
    <row r="69" spans="1:12" ht="25.4" customHeight="1" thickBot="1" x14ac:dyDescent="0.3">
      <c r="A69" s="8"/>
      <c r="B69" s="29">
        <f>IF(any=2017,0,0)</f>
        <v>0</v>
      </c>
      <c r="C69" s="30">
        <f>IF(any=2017,0,0)</f>
        <v>0</v>
      </c>
    </row>
    <row r="70" spans="1:12" ht="13" thickTop="1" x14ac:dyDescent="0.25"/>
    <row r="73" spans="1:12" s="1" customFormat="1" ht="32.5" x14ac:dyDescent="0.65">
      <c r="A73" s="4" t="s">
        <v>41</v>
      </c>
    </row>
    <row r="74" spans="1:12" x14ac:dyDescent="0.25">
      <c r="A74" s="3"/>
      <c r="B74" s="3"/>
      <c r="C74" s="3"/>
      <c r="D74" s="3"/>
      <c r="E74" s="3"/>
    </row>
    <row r="75" spans="1:12" ht="20" x14ac:dyDescent="0.4">
      <c r="A75" s="5" t="s">
        <v>14</v>
      </c>
    </row>
    <row r="77" spans="1:12" ht="20.149999999999999" customHeight="1" thickBot="1" x14ac:dyDescent="0.3">
      <c r="A77" s="6"/>
      <c r="B77" s="7" t="str">
        <f>[1]DadesPDespeses!B4</f>
        <v>inicials</v>
      </c>
      <c r="C77" s="7" t="str">
        <f>[1]DadesPDespeses!C4</f>
        <v>modificacions</v>
      </c>
      <c r="D77" s="7" t="str">
        <f>[1]DadesPDespeses!D4</f>
        <v>definitius</v>
      </c>
      <c r="E77" s="7" t="str">
        <f>[1]DadesPDespeses!E4</f>
        <v>retencions</v>
      </c>
      <c r="F77" s="7" t="str">
        <f>[1]DadesPDespeses!F4</f>
        <v>autoritzacions</v>
      </c>
      <c r="G77" s="7" t="str">
        <f>[1]DadesPDespeses!G4</f>
        <v>disposicions</v>
      </c>
      <c r="H77" s="7" t="str">
        <f>[1]DadesPDespeses!H4</f>
        <v>obligacions</v>
      </c>
      <c r="I77" s="7" t="str">
        <f>[1]DadesPDespeses!I4</f>
        <v>pagaments</v>
      </c>
      <c r="J77" s="7" t="str">
        <f>[1]DadesPDespeses!J4</f>
        <v>pendents</v>
      </c>
      <c r="K77" s="7" t="str">
        <f>[1]DadesPDespeses!K4</f>
        <v>romanents</v>
      </c>
      <c r="L77" s="7" t="str">
        <f>[1]DadesPDespeses!L4</f>
        <v>crèd.disponible</v>
      </c>
    </row>
    <row r="78" spans="1:12" ht="25.4" customHeight="1" x14ac:dyDescent="0.25">
      <c r="A78" s="31" t="s">
        <v>42</v>
      </c>
      <c r="B78" s="32">
        <f>[1]DadesPDespeses!B16</f>
        <v>1308585000.0000007</v>
      </c>
      <c r="C78" s="33">
        <f>[1]DadesPDespeses!C16</f>
        <v>361479563.07999998</v>
      </c>
      <c r="D78" s="33">
        <f>[1]DadesPDespeses!D16</f>
        <v>1670064563.0800006</v>
      </c>
      <c r="E78" s="33">
        <f>[1]DadesPDespeses!E16</f>
        <v>25736608.82</v>
      </c>
      <c r="F78" s="33">
        <f>[1]DadesPDespeses!F16</f>
        <v>1425342850.7399998</v>
      </c>
      <c r="G78" s="33">
        <f>[1]DadesPDespeses!G16</f>
        <v>1366447036.0999994</v>
      </c>
      <c r="H78" s="33">
        <f>[1]DadesPDespeses!H16</f>
        <v>1063925758.7799999</v>
      </c>
      <c r="I78" s="33">
        <f>[1]DadesPDespeses!I16</f>
        <v>1038882430.6900001</v>
      </c>
      <c r="J78" s="33">
        <f>[1]DadesPDespeses!J16</f>
        <v>25043328.089999996</v>
      </c>
      <c r="K78" s="33">
        <f>[1]DadesPDespeses!K16</f>
        <v>606138804.29999971</v>
      </c>
      <c r="L78" s="34">
        <f>[1]DadesPDespeses!L16</f>
        <v>236161256.49999991</v>
      </c>
    </row>
    <row r="79" spans="1:12" ht="25.4" customHeight="1" x14ac:dyDescent="0.25">
      <c r="A79" s="31" t="s">
        <v>43</v>
      </c>
      <c r="B79" s="35">
        <v>1308585000.0000007</v>
      </c>
      <c r="C79" s="36">
        <v>353613725.85000002</v>
      </c>
      <c r="D79" s="36">
        <v>1662198725.8500006</v>
      </c>
      <c r="E79" s="36">
        <v>22722774.349999994</v>
      </c>
      <c r="F79" s="36">
        <v>1322665803.4599998</v>
      </c>
      <c r="G79" s="36">
        <v>1246261797.0699997</v>
      </c>
      <c r="H79" s="36">
        <v>863644978.91999996</v>
      </c>
      <c r="I79" s="36">
        <v>839010640.44999993</v>
      </c>
      <c r="J79" s="36">
        <v>24634338.469999999</v>
      </c>
      <c r="K79" s="36">
        <v>798553746.92999995</v>
      </c>
      <c r="L79" s="37">
        <v>330665993.98000002</v>
      </c>
    </row>
    <row r="80" spans="1:12" ht="25.4" customHeight="1" thickBot="1" x14ac:dyDescent="0.3">
      <c r="A80" s="38" t="s">
        <v>44</v>
      </c>
      <c r="B80" s="39">
        <f>B78-B79</f>
        <v>0</v>
      </c>
      <c r="C80" s="40">
        <f t="shared" ref="C80:L80" si="1">C78-C79</f>
        <v>7865837.2299999595</v>
      </c>
      <c r="D80" s="40">
        <f t="shared" si="1"/>
        <v>7865837.2300000191</v>
      </c>
      <c r="E80" s="40">
        <f t="shared" si="1"/>
        <v>3013834.4700000063</v>
      </c>
      <c r="F80" s="40">
        <f t="shared" si="1"/>
        <v>102677047.27999997</v>
      </c>
      <c r="G80" s="40">
        <f t="shared" si="1"/>
        <v>120185239.02999973</v>
      </c>
      <c r="H80" s="40">
        <f t="shared" si="1"/>
        <v>200280779.8599999</v>
      </c>
      <c r="I80" s="40">
        <f t="shared" si="1"/>
        <v>199871790.24000013</v>
      </c>
      <c r="J80" s="40">
        <f t="shared" si="1"/>
        <v>408989.61999999732</v>
      </c>
      <c r="K80" s="40">
        <f t="shared" si="1"/>
        <v>-192414942.63000023</v>
      </c>
      <c r="L80" s="41">
        <f t="shared" si="1"/>
        <v>-94504737.480000108</v>
      </c>
    </row>
  </sheetData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GrIngressos</vt:lpstr>
      <vt:lpstr>GrDespeses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HERRERO, SUSANA</dc:creator>
  <cp:lastModifiedBy>SANZ HERRERO, SUSANA</cp:lastModifiedBy>
  <dcterms:created xsi:type="dcterms:W3CDTF">2025-11-27T12:08:00Z</dcterms:created>
  <dcterms:modified xsi:type="dcterms:W3CDTF">2025-11-27T12:30:26Z</dcterms:modified>
</cp:coreProperties>
</file>