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2025\"/>
    </mc:Choice>
  </mc:AlternateContent>
  <xr:revisionPtr revIDLastSave="0" documentId="13_ncr:1_{AE5DE313-AC23-406A-8F4D-E5A68B684152}" xr6:coauthVersionLast="47" xr6:coauthVersionMax="47" xr10:uidLastSave="{00000000-0000-0000-0000-000000000000}"/>
  <bookViews>
    <workbookView xWindow="-110" yWindow="-110" windowWidth="19420" windowHeight="10300" xr2:uid="{55378162-FF67-4A0A-8BB5-8C31D28D51C0}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externalReferences>
    <externalReference r:id="rId6"/>
  </externalReference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Diba!$A$1:$K$59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Diba!$A$1:$K$59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Diba!$A$1:$K$59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C51" i="1"/>
  <c r="D51" i="1"/>
  <c r="E51" i="1"/>
  <c r="F51" i="1"/>
  <c r="G51" i="1"/>
  <c r="H51" i="1"/>
  <c r="B57" i="1"/>
  <c r="C57" i="1"/>
  <c r="D57" i="1"/>
  <c r="E57" i="1"/>
  <c r="K7" i="5" l="1"/>
  <c r="K17" i="5"/>
  <c r="I19" i="5"/>
  <c r="H22" i="5"/>
  <c r="K37" i="5"/>
  <c r="F41" i="5"/>
  <c r="D44" i="5"/>
  <c r="D43" i="5"/>
  <c r="E43" i="5"/>
  <c r="F43" i="5"/>
  <c r="K43" i="5" s="1"/>
  <c r="G43" i="5"/>
  <c r="H43" i="5"/>
  <c r="I43" i="5"/>
  <c r="B47" i="5"/>
  <c r="K59" i="5"/>
  <c r="K7" i="4"/>
  <c r="K13" i="4"/>
  <c r="K15" i="4"/>
  <c r="F19" i="4"/>
  <c r="H19" i="4"/>
  <c r="E22" i="4"/>
  <c r="F22" i="4"/>
  <c r="H22" i="4"/>
  <c r="I22" i="4"/>
  <c r="K21" i="4"/>
  <c r="B25" i="4"/>
  <c r="K70" i="4"/>
  <c r="L84" i="3"/>
  <c r="L84" i="2"/>
  <c r="B9" i="1"/>
  <c r="C9" i="1"/>
  <c r="D9" i="1"/>
  <c r="E9" i="1"/>
  <c r="B23" i="1" s="1"/>
  <c r="F9" i="1"/>
  <c r="B24" i="1" s="1"/>
  <c r="B15" i="1"/>
  <c r="C15" i="1"/>
  <c r="C17" i="1" s="1"/>
  <c r="D15" i="1"/>
  <c r="D17" i="1" s="1"/>
  <c r="E15" i="1"/>
  <c r="E17" i="1" s="1"/>
  <c r="F15" i="1"/>
  <c r="F17" i="1" s="1"/>
  <c r="G15" i="1"/>
  <c r="G17" i="1" s="1"/>
  <c r="H15" i="1"/>
  <c r="H17" i="1" s="1"/>
  <c r="I15" i="1"/>
  <c r="I17" i="1" s="1"/>
  <c r="J15" i="1"/>
  <c r="B16" i="1"/>
  <c r="B18" i="1" s="1"/>
  <c r="C16" i="1"/>
  <c r="C18" i="1" s="1"/>
  <c r="D16" i="1"/>
  <c r="D18" i="1" s="1"/>
  <c r="E16" i="1"/>
  <c r="E18" i="1" s="1"/>
  <c r="F16" i="1"/>
  <c r="F18" i="1" s="1"/>
  <c r="G16" i="1"/>
  <c r="G18" i="1" s="1"/>
  <c r="H16" i="1"/>
  <c r="H18" i="1" s="1"/>
  <c r="I16" i="1"/>
  <c r="I18" i="1" s="1"/>
  <c r="J16" i="1"/>
  <c r="J18" i="1" s="1"/>
  <c r="B17" i="1"/>
  <c r="J17" i="1"/>
  <c r="B30" i="1"/>
  <c r="C30" i="1"/>
  <c r="D30" i="1"/>
  <c r="E30" i="1"/>
  <c r="F30" i="1"/>
  <c r="B44" i="1" s="1"/>
  <c r="G30" i="1"/>
  <c r="B45" i="1" s="1"/>
  <c r="B36" i="1"/>
  <c r="B38" i="1" s="1"/>
  <c r="C36" i="1"/>
  <c r="C38" i="1" s="1"/>
  <c r="D36" i="1"/>
  <c r="E36" i="1"/>
  <c r="F36" i="1"/>
  <c r="F38" i="1" s="1"/>
  <c r="G36" i="1"/>
  <c r="G38" i="1" s="1"/>
  <c r="H36" i="1"/>
  <c r="H38" i="1" s="1"/>
  <c r="I36" i="1"/>
  <c r="I38" i="1" s="1"/>
  <c r="J36" i="1"/>
  <c r="J38" i="1" s="1"/>
  <c r="B37" i="1"/>
  <c r="B39" i="1" s="1"/>
  <c r="C37" i="1"/>
  <c r="C39" i="1" s="1"/>
  <c r="D37" i="1"/>
  <c r="D39" i="1" s="1"/>
  <c r="E37" i="1"/>
  <c r="E39" i="1" s="1"/>
  <c r="F37" i="1"/>
  <c r="F39" i="1" s="1"/>
  <c r="G37" i="1"/>
  <c r="G39" i="1" s="1"/>
  <c r="H37" i="1"/>
  <c r="H39" i="1" s="1"/>
  <c r="I37" i="1"/>
  <c r="I39" i="1" s="1"/>
  <c r="J37" i="1"/>
  <c r="J39" i="1" s="1"/>
  <c r="D38" i="1"/>
  <c r="E38" i="1"/>
  <c r="D22" i="5" l="1"/>
  <c r="E19" i="4"/>
  <c r="K12" i="4"/>
  <c r="K35" i="5"/>
  <c r="G22" i="4"/>
  <c r="I41" i="5"/>
  <c r="K34" i="5"/>
  <c r="E19" i="5"/>
  <c r="I44" i="5"/>
  <c r="K42" i="5"/>
  <c r="G22" i="5"/>
  <c r="D19" i="5"/>
  <c r="K13" i="5"/>
  <c r="K15" i="5"/>
  <c r="H41" i="5"/>
  <c r="H19" i="5"/>
  <c r="K20" i="5"/>
  <c r="K14" i="5"/>
  <c r="F16" i="5"/>
  <c r="H38" i="5"/>
  <c r="E44" i="5"/>
  <c r="K36" i="5"/>
  <c r="D38" i="5"/>
  <c r="G19" i="4"/>
  <c r="F16" i="4"/>
  <c r="D16" i="4"/>
  <c r="K16" i="4" s="1"/>
  <c r="H44" i="5"/>
  <c r="F44" i="5"/>
  <c r="K40" i="5"/>
  <c r="D41" i="5"/>
  <c r="E41" i="5"/>
  <c r="E47" i="5" s="1"/>
  <c r="I22" i="5"/>
  <c r="G19" i="5"/>
  <c r="I16" i="5"/>
  <c r="E38" i="5"/>
  <c r="I38" i="5"/>
  <c r="E16" i="5"/>
  <c r="D16" i="5"/>
  <c r="D25" i="5" s="1"/>
  <c r="K12" i="5"/>
  <c r="H16" i="5"/>
  <c r="H25" i="5" s="1"/>
  <c r="K20" i="4"/>
  <c r="K18" i="4"/>
  <c r="K14" i="4"/>
  <c r="G16" i="5"/>
  <c r="E16" i="4"/>
  <c r="I19" i="4"/>
  <c r="H16" i="4"/>
  <c r="H25" i="4" s="1"/>
  <c r="K18" i="5"/>
  <c r="K11" i="5"/>
  <c r="I16" i="4"/>
  <c r="G16" i="4"/>
  <c r="G41" i="5"/>
  <c r="K41" i="5" s="1"/>
  <c r="F38" i="5"/>
  <c r="F47" i="5" s="1"/>
  <c r="F22" i="5"/>
  <c r="K22" i="5" s="1"/>
  <c r="E22" i="5"/>
  <c r="I25" i="4"/>
  <c r="F25" i="4"/>
  <c r="D19" i="4"/>
  <c r="K19" i="4" s="1"/>
  <c r="K17" i="4"/>
  <c r="K21" i="5"/>
  <c r="G44" i="5"/>
  <c r="K44" i="5" s="1"/>
  <c r="K39" i="5"/>
  <c r="K11" i="4"/>
  <c r="F19" i="5"/>
  <c r="D22" i="4"/>
  <c r="K22" i="4" s="1"/>
  <c r="G38" i="5"/>
  <c r="K33" i="5"/>
  <c r="K16" i="5"/>
  <c r="D25" i="4" l="1"/>
  <c r="K25" i="4" s="1"/>
  <c r="I25" i="5"/>
  <c r="E25" i="5"/>
  <c r="E25" i="4"/>
  <c r="I47" i="5"/>
  <c r="H47" i="5"/>
  <c r="G25" i="4"/>
  <c r="G25" i="5"/>
  <c r="K38" i="5"/>
  <c r="D47" i="5"/>
  <c r="K19" i="5"/>
  <c r="G47" i="5"/>
  <c r="F25" i="5"/>
  <c r="K25" i="5" l="1"/>
  <c r="K47" i="5"/>
</calcChain>
</file>

<file path=xl/sharedStrings.xml><?xml version="1.0" encoding="utf-8"?>
<sst xmlns="http://schemas.openxmlformats.org/spreadsheetml/2006/main" count="150" uniqueCount="91">
  <si>
    <t>despeses</t>
  </si>
  <si>
    <t>Pendent pag.inicial</t>
  </si>
  <si>
    <t>Pendent pag.total</t>
  </si>
  <si>
    <t>Pagaments realitzats</t>
  </si>
  <si>
    <t>Pendent pag.actual</t>
  </si>
  <si>
    <t>despeses pressupostos tancats</t>
  </si>
  <si>
    <t>Control</t>
  </si>
  <si>
    <t>Pendent cobr.inicial</t>
  </si>
  <si>
    <t>+ Modificacions</t>
  </si>
  <si>
    <t>- Anul·lacions</t>
  </si>
  <si>
    <t>Pendent cobr.inicial total</t>
  </si>
  <si>
    <t>Recaptat</t>
  </si>
  <si>
    <t>Pendent cobr.actual</t>
  </si>
  <si>
    <t>ingressos pressupostos tancats</t>
  </si>
  <si>
    <t>pendent de pagament</t>
  </si>
  <si>
    <t>pagaments</t>
  </si>
  <si>
    <t>crèdits definitius milions</t>
  </si>
  <si>
    <t>despeses compr. milions</t>
  </si>
  <si>
    <t>crèdits definitius</t>
  </si>
  <si>
    <t>despeses compromeses</t>
  </si>
  <si>
    <t>obligacions reconegudes</t>
  </si>
  <si>
    <t>Pendent de pagament</t>
  </si>
  <si>
    <t>Obligacions reconegudes</t>
  </si>
  <si>
    <t>Disposicions</t>
  </si>
  <si>
    <t>Crèdits definitius</t>
  </si>
  <si>
    <t>Crèdits inicials</t>
  </si>
  <si>
    <t>pendent de cobrament</t>
  </si>
  <si>
    <t>recaptació neta</t>
  </si>
  <si>
    <t>ingressos nets</t>
  </si>
  <si>
    <t>definitives milions</t>
  </si>
  <si>
    <t>drets milions</t>
  </si>
  <si>
    <t>previsions definitives</t>
  </si>
  <si>
    <t>drets reconeguts nets</t>
  </si>
  <si>
    <t>Pendent de cobrament</t>
  </si>
  <si>
    <t>Cobraments realitzats</t>
  </si>
  <si>
    <t>Drets reconeguts nets</t>
  </si>
  <si>
    <t>Previsions definitives</t>
  </si>
  <si>
    <t>Previsions inicials</t>
  </si>
  <si>
    <t>ingressos</t>
  </si>
  <si>
    <t>calculs per gràfics del pressupost actual</t>
  </si>
  <si>
    <t>Intervenció General</t>
  </si>
  <si>
    <t xml:space="preserve"> </t>
  </si>
  <si>
    <t>Despeses financeres (D3)</t>
  </si>
  <si>
    <t>Passius financers</t>
  </si>
  <si>
    <t>Actius financers</t>
  </si>
  <si>
    <t>Despeses de capital (D2)</t>
  </si>
  <si>
    <t>Transferències capital</t>
  </si>
  <si>
    <t>Inversions reals</t>
  </si>
  <si>
    <t>Despeses corrents (D1)</t>
  </si>
  <si>
    <t>Fons de contingència i altres impr.</t>
  </si>
  <si>
    <t>Transferències corrents</t>
  </si>
  <si>
    <t>Despeses financeres</t>
  </si>
  <si>
    <t>Despeses béns corrents i serveis</t>
  </si>
  <si>
    <t>Despeses de personal</t>
  </si>
  <si>
    <t>(G)</t>
  </si>
  <si>
    <t>(F) = (A)-(D)</t>
  </si>
  <si>
    <t>(E)</t>
  </si>
  <si>
    <t>(D)</t>
  </si>
  <si>
    <t>(C)</t>
  </si>
  <si>
    <t>(B)</t>
  </si>
  <si>
    <t>(A)</t>
  </si>
  <si>
    <t>%
(C)/(A)</t>
  </si>
  <si>
    <t>Romanents
de crèdit</t>
  </si>
  <si>
    <t>Crèdit
disponible</t>
  </si>
  <si>
    <t>Despeses compromeses</t>
  </si>
  <si>
    <t>Despeses autoritzades</t>
  </si>
  <si>
    <t>Crèdits
definitius</t>
  </si>
  <si>
    <t>capítol pressupostari</t>
  </si>
  <si>
    <t>resum per capítols</t>
  </si>
  <si>
    <t>exercici corrent</t>
  </si>
  <si>
    <t>(F) = (D)+(E)</t>
  </si>
  <si>
    <t>(C) = (A)+(B)</t>
  </si>
  <si>
    <t>%
(D)/(C)</t>
  </si>
  <si>
    <t>Pagaments</t>
  </si>
  <si>
    <t>Obligacions
reconegudes</t>
  </si>
  <si>
    <t>Pressupost
actual</t>
  </si>
  <si>
    <t>Modificacions</t>
  </si>
  <si>
    <t>Pressupost
inicial</t>
  </si>
  <si>
    <t>Total d'ingressos</t>
  </si>
  <si>
    <t>Ingressos financers (I3)</t>
  </si>
  <si>
    <t>Ingressos de capital (I2)</t>
  </si>
  <si>
    <t>Alienació de béns</t>
  </si>
  <si>
    <t>Ingressos corrents (I1)</t>
  </si>
  <si>
    <t>Ingressos patrimonials</t>
  </si>
  <si>
    <t>Taxes i altres ingressos</t>
  </si>
  <si>
    <t>Impostos indirectes</t>
  </si>
  <si>
    <t>Impostos directes</t>
  </si>
  <si>
    <t>Recaptació</t>
  </si>
  <si>
    <t>Drets reconeguts
nets</t>
  </si>
  <si>
    <t>31 de desembre de 2025</t>
  </si>
  <si>
    <t>liquidació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</si>
</sst>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0.0%"/>
    <numFmt numFmtId="166" formatCode="_-* #,##0.00\ _€_-;\-* #,##0.00\ _€_-;_-* &quot;-&quot;??\ _€_-;_-@_-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u/>
      <sz val="16"/>
      <name val="Arial Narrow"/>
      <family val="2"/>
    </font>
    <font>
      <sz val="12"/>
      <name val="Arial"/>
      <family val="2"/>
    </font>
    <font>
      <b/>
      <sz val="26"/>
      <color indexed="29"/>
      <name val="Arial Narrow"/>
      <family val="2"/>
    </font>
    <font>
      <b/>
      <sz val="16"/>
      <color indexed="29"/>
      <name val="Arial Narrow"/>
      <family val="2"/>
    </font>
    <font>
      <sz val="8"/>
      <color indexed="23"/>
      <name val="Arial"/>
      <family val="2"/>
    </font>
    <font>
      <b/>
      <sz val="10"/>
      <color indexed="29"/>
      <name val="Arial Narrow"/>
      <family val="2"/>
    </font>
    <font>
      <b/>
      <sz val="14"/>
      <color indexed="8"/>
      <name val="Arial"/>
      <family val="2"/>
    </font>
    <font>
      <b/>
      <sz val="10"/>
      <color indexed="23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sz val="10"/>
      <color indexed="23"/>
      <name val="Arial"/>
      <family val="2"/>
    </font>
    <font>
      <sz val="10"/>
      <color indexed="2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b/>
      <sz val="11"/>
      <color indexed="16"/>
      <name val="Times New Roman"/>
      <family val="1"/>
    </font>
    <font>
      <b/>
      <sz val="24"/>
      <color indexed="60"/>
      <name val="Arial Narrow"/>
      <family val="2"/>
    </font>
    <font>
      <b/>
      <sz val="24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indexed="40"/>
        <bgColor indexed="41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/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" fontId="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 indent="1"/>
    </xf>
    <xf numFmtId="0" fontId="3" fillId="3" borderId="5" xfId="0" applyFont="1" applyFill="1" applyBorder="1" applyAlignment="1">
      <alignment horizontal="left" vertical="center" indent="1"/>
    </xf>
    <xf numFmtId="1" fontId="4" fillId="3" borderId="6" xfId="0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right" vertical="center" indent="1"/>
    </xf>
    <xf numFmtId="4" fontId="2" fillId="2" borderId="7" xfId="1" applyNumberFormat="1" applyFont="1" applyFill="1" applyBorder="1" applyAlignment="1">
      <alignment horizontal="right" vertical="center" indent="1"/>
    </xf>
    <xf numFmtId="4" fontId="2" fillId="2" borderId="4" xfId="1" applyNumberFormat="1" applyFont="1" applyFill="1" applyBorder="1" applyAlignment="1">
      <alignment horizontal="right" vertical="center" indent="1"/>
    </xf>
    <xf numFmtId="4" fontId="0" fillId="0" borderId="0" xfId="0" applyNumberFormat="1" applyAlignment="1">
      <alignment horizontal="center" vertical="center"/>
    </xf>
    <xf numFmtId="4" fontId="2" fillId="2" borderId="8" xfId="1" applyNumberFormat="1" applyFont="1" applyFill="1" applyBorder="1" applyAlignment="1">
      <alignment horizontal="right" vertical="center" indent="1"/>
    </xf>
    <xf numFmtId="1" fontId="4" fillId="3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2" fillId="2" borderId="9" xfId="1" applyNumberFormat="1" applyFont="1" applyFill="1" applyBorder="1" applyAlignment="1">
      <alignment horizontal="right" vertical="center" indent="1"/>
    </xf>
    <xf numFmtId="0" fontId="3" fillId="3" borderId="10" xfId="0" applyFont="1" applyFill="1" applyBorder="1" applyAlignment="1">
      <alignment horizontal="left" vertical="center" indent="1"/>
    </xf>
    <xf numFmtId="4" fontId="2" fillId="2" borderId="11" xfId="1" applyNumberFormat="1" applyFont="1" applyFill="1" applyBorder="1" applyAlignment="1">
      <alignment horizontal="right" vertical="center" indent="1"/>
    </xf>
    <xf numFmtId="0" fontId="3" fillId="3" borderId="12" xfId="0" applyFont="1" applyFill="1" applyBorder="1" applyAlignment="1">
      <alignment horizontal="left" vertical="center" indent="1"/>
    </xf>
    <xf numFmtId="4" fontId="2" fillId="2" borderId="13" xfId="1" applyNumberFormat="1" applyFont="1" applyFill="1" applyBorder="1" applyAlignment="1">
      <alignment horizontal="right" vertical="center" indent="1"/>
    </xf>
    <xf numFmtId="4" fontId="2" fillId="2" borderId="14" xfId="1" applyNumberFormat="1" applyFont="1" applyFill="1" applyBorder="1" applyAlignment="1">
      <alignment horizontal="right" vertical="center" indent="1"/>
    </xf>
    <xf numFmtId="4" fontId="2" fillId="2" borderId="15" xfId="1" applyNumberFormat="1" applyFont="1" applyFill="1" applyBorder="1" applyAlignment="1">
      <alignment horizontal="right" vertical="center" indent="1"/>
    </xf>
    <xf numFmtId="4" fontId="2" fillId="2" borderId="16" xfId="1" applyNumberFormat="1" applyFont="1" applyFill="1" applyBorder="1" applyAlignment="1">
      <alignment horizontal="right" vertical="center" indent="1"/>
    </xf>
    <xf numFmtId="4" fontId="2" fillId="2" borderId="17" xfId="1" applyNumberFormat="1" applyFont="1" applyFill="1" applyBorder="1" applyAlignment="1">
      <alignment horizontal="right" vertical="center" indent="1"/>
    </xf>
    <xf numFmtId="4" fontId="2" fillId="2" borderId="18" xfId="1" applyNumberFormat="1" applyFont="1" applyFill="1" applyBorder="1" applyAlignment="1">
      <alignment horizontal="right" vertical="center" indent="1"/>
    </xf>
    <xf numFmtId="0" fontId="3" fillId="3" borderId="19" xfId="0" applyFont="1" applyFill="1" applyBorder="1" applyAlignment="1">
      <alignment horizontal="left" vertical="center" indent="1"/>
    </xf>
    <xf numFmtId="4" fontId="2" fillId="2" borderId="20" xfId="1" applyNumberFormat="1" applyFont="1" applyFill="1" applyBorder="1" applyAlignment="1">
      <alignment horizontal="right" vertical="center" indent="1"/>
    </xf>
    <xf numFmtId="4" fontId="2" fillId="2" borderId="21" xfId="1" applyNumberFormat="1" applyFont="1" applyFill="1" applyBorder="1" applyAlignment="1">
      <alignment horizontal="right" vertical="center" indent="1"/>
    </xf>
    <xf numFmtId="4" fontId="2" fillId="2" borderId="22" xfId="1" applyNumberFormat="1" applyFont="1" applyFill="1" applyBorder="1" applyAlignment="1">
      <alignment horizontal="right" vertical="center" indent="1"/>
    </xf>
    <xf numFmtId="0" fontId="3" fillId="3" borderId="23" xfId="0" applyFont="1" applyFill="1" applyBorder="1" applyAlignment="1">
      <alignment horizontal="left" vertical="center" indent="1"/>
    </xf>
    <xf numFmtId="1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0" fillId="0" borderId="24" xfId="0" applyBorder="1"/>
    <xf numFmtId="0" fontId="0" fillId="0" borderId="25" xfId="0" applyBorder="1"/>
    <xf numFmtId="0" fontId="10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 indent="1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/>
    <xf numFmtId="166" fontId="0" fillId="0" borderId="0" xfId="0" applyNumberFormat="1"/>
    <xf numFmtId="165" fontId="16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7" fillId="0" borderId="0" xfId="0" applyNumberFormat="1" applyFont="1"/>
    <xf numFmtId="0" fontId="1" fillId="0" borderId="0" xfId="0" applyFont="1" applyAlignment="1">
      <alignment horizontal="left" indent="1"/>
    </xf>
    <xf numFmtId="165" fontId="12" fillId="0" borderId="0" xfId="1" applyNumberFormat="1" applyFont="1" applyFill="1" applyBorder="1" applyAlignment="1">
      <alignment horizontal="right"/>
    </xf>
    <xf numFmtId="166" fontId="18" fillId="0" borderId="0" xfId="0" applyNumberFormat="1" applyFont="1"/>
    <xf numFmtId="0" fontId="19" fillId="0" borderId="0" xfId="0" applyFont="1"/>
    <xf numFmtId="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indent="1"/>
    </xf>
    <xf numFmtId="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indent="1"/>
    </xf>
    <xf numFmtId="0" fontId="2" fillId="0" borderId="0" xfId="0" quotePrefix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left" indent="1"/>
    </xf>
    <xf numFmtId="165" fontId="12" fillId="0" borderId="26" xfId="1" applyNumberFormat="1" applyFont="1" applyBorder="1" applyAlignment="1">
      <alignment horizontal="right" vertical="center"/>
    </xf>
    <xf numFmtId="166" fontId="13" fillId="0" borderId="27" xfId="0" applyNumberFormat="1" applyFont="1" applyBorder="1" applyAlignment="1">
      <alignment horizontal="right" vertical="center"/>
    </xf>
    <xf numFmtId="165" fontId="16" fillId="0" borderId="28" xfId="0" applyNumberFormat="1" applyFont="1" applyBorder="1" applyAlignment="1">
      <alignment horizontal="right"/>
    </xf>
    <xf numFmtId="166" fontId="17" fillId="0" borderId="29" xfId="0" applyNumberFormat="1" applyFont="1" applyBorder="1" applyAlignment="1">
      <alignment horizontal="right"/>
    </xf>
    <xf numFmtId="166" fontId="17" fillId="0" borderId="30" xfId="0" applyNumberFormat="1" applyFont="1" applyBorder="1"/>
    <xf numFmtId="166" fontId="17" fillId="0" borderId="31" xfId="0" applyNumberFormat="1" applyFont="1" applyBorder="1"/>
    <xf numFmtId="166" fontId="17" fillId="0" borderId="32" xfId="0" applyNumberFormat="1" applyFont="1" applyBorder="1"/>
    <xf numFmtId="165" fontId="12" fillId="0" borderId="26" xfId="1" applyNumberFormat="1" applyFont="1" applyBorder="1" applyAlignment="1">
      <alignment horizontal="right"/>
    </xf>
    <xf numFmtId="166" fontId="18" fillId="0" borderId="33" xfId="0" applyNumberFormat="1" applyFont="1" applyBorder="1"/>
    <xf numFmtId="166" fontId="18" fillId="0" borderId="34" xfId="0" applyNumberFormat="1" applyFont="1" applyBorder="1"/>
    <xf numFmtId="0" fontId="19" fillId="0" borderId="35" xfId="0" applyFont="1" applyBorder="1"/>
    <xf numFmtId="4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left" indent="1"/>
    </xf>
    <xf numFmtId="165" fontId="16" fillId="0" borderId="38" xfId="0" applyNumberFormat="1" applyFont="1" applyBorder="1" applyAlignment="1">
      <alignment horizontal="right"/>
    </xf>
    <xf numFmtId="166" fontId="17" fillId="0" borderId="39" xfId="0" applyNumberFormat="1" applyFont="1" applyBorder="1" applyAlignment="1">
      <alignment horizontal="right"/>
    </xf>
    <xf numFmtId="166" fontId="17" fillId="0" borderId="40" xfId="0" applyNumberFormat="1" applyFont="1" applyBorder="1"/>
    <xf numFmtId="166" fontId="17" fillId="0" borderId="41" xfId="0" applyNumberFormat="1" applyFont="1" applyBorder="1"/>
    <xf numFmtId="166" fontId="17" fillId="0" borderId="42" xfId="0" applyNumberFormat="1" applyFont="1" applyBorder="1"/>
    <xf numFmtId="166" fontId="17" fillId="0" borderId="43" xfId="0" applyNumberFormat="1" applyFont="1" applyBorder="1" applyAlignment="1">
      <alignment horizontal="right"/>
    </xf>
    <xf numFmtId="166" fontId="17" fillId="0" borderId="44" xfId="0" applyNumberFormat="1" applyFont="1" applyBorder="1"/>
    <xf numFmtId="166" fontId="17" fillId="0" borderId="45" xfId="0" applyNumberFormat="1" applyFont="1" applyBorder="1"/>
    <xf numFmtId="166" fontId="17" fillId="0" borderId="46" xfId="0" applyNumberFormat="1" applyFont="1" applyBorder="1"/>
    <xf numFmtId="4" fontId="17" fillId="0" borderId="38" xfId="0" applyNumberFormat="1" applyFont="1" applyBorder="1" applyAlignment="1">
      <alignment horizontal="left"/>
    </xf>
    <xf numFmtId="0" fontId="17" fillId="0" borderId="38" xfId="0" applyFont="1" applyBorder="1" applyAlignment="1">
      <alignment horizontal="left" indent="1"/>
    </xf>
    <xf numFmtId="166" fontId="17" fillId="0" borderId="47" xfId="0" applyNumberFormat="1" applyFont="1" applyBorder="1" applyAlignment="1">
      <alignment horizontal="right"/>
    </xf>
    <xf numFmtId="166" fontId="17" fillId="0" borderId="48" xfId="0" applyNumberFormat="1" applyFont="1" applyBorder="1"/>
    <xf numFmtId="166" fontId="17" fillId="0" borderId="49" xfId="0" applyNumberFormat="1" applyFont="1" applyBorder="1"/>
    <xf numFmtId="0" fontId="2" fillId="0" borderId="50" xfId="0" quotePrefix="1" applyFont="1" applyBorder="1" applyAlignment="1">
      <alignment horizontal="center" vertical="center" wrapText="1"/>
    </xf>
    <xf numFmtId="0" fontId="2" fillId="0" borderId="51" xfId="0" quotePrefix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wrapText="1"/>
    </xf>
    <xf numFmtId="166" fontId="2" fillId="0" borderId="51" xfId="0" applyNumberFormat="1" applyFont="1" applyBorder="1" applyAlignment="1">
      <alignment horizontal="center" wrapText="1"/>
    </xf>
    <xf numFmtId="166" fontId="2" fillId="0" borderId="53" xfId="0" applyNumberFormat="1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166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 indent="1"/>
    </xf>
    <xf numFmtId="0" fontId="0" fillId="0" borderId="54" xfId="0" applyBorder="1"/>
    <xf numFmtId="0" fontId="23" fillId="0" borderId="54" xfId="0" applyFont="1" applyBorder="1" applyAlignment="1">
      <alignment horizontal="left" indent="1"/>
    </xf>
    <xf numFmtId="0" fontId="24" fillId="0" borderId="55" xfId="0" applyFont="1" applyBorder="1" applyAlignment="1">
      <alignment horizontal="right" indent="1"/>
    </xf>
    <xf numFmtId="0" fontId="0" fillId="0" borderId="55" xfId="0" applyBorder="1"/>
    <xf numFmtId="0" fontId="23" fillId="0" borderId="55" xfId="0" applyFont="1" applyBorder="1" applyAlignment="1">
      <alignment horizontal="left" indent="1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 indent="1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 vertical="center" indent="1"/>
    </xf>
    <xf numFmtId="166" fontId="17" fillId="0" borderId="56" xfId="0" applyNumberFormat="1" applyFont="1" applyBorder="1"/>
    <xf numFmtId="166" fontId="18" fillId="0" borderId="26" xfId="0" applyNumberFormat="1" applyFont="1" applyBorder="1"/>
    <xf numFmtId="166" fontId="17" fillId="0" borderId="57" xfId="0" applyNumberFormat="1" applyFont="1" applyBorder="1"/>
    <xf numFmtId="166" fontId="17" fillId="0" borderId="58" xfId="0" applyNumberFormat="1" applyFont="1" applyBorder="1"/>
    <xf numFmtId="166" fontId="17" fillId="0" borderId="59" xfId="0" applyNumberFormat="1" applyFont="1" applyBorder="1"/>
    <xf numFmtId="166" fontId="17" fillId="0" borderId="33" xfId="0" applyNumberFormat="1" applyFont="1" applyBorder="1"/>
    <xf numFmtId="166" fontId="17" fillId="0" borderId="60" xfId="0" applyNumberFormat="1" applyFont="1" applyBorder="1"/>
    <xf numFmtId="166" fontId="17" fillId="0" borderId="61" xfId="0" applyNumberFormat="1" applyFont="1" applyBorder="1"/>
    <xf numFmtId="166" fontId="17" fillId="0" borderId="39" xfId="0" applyNumberFormat="1" applyFont="1" applyBorder="1"/>
    <xf numFmtId="166" fontId="17" fillId="0" borderId="43" xfId="0" applyNumberFormat="1" applyFont="1" applyBorder="1"/>
    <xf numFmtId="166" fontId="17" fillId="0" borderId="62" xfId="0" applyNumberFormat="1" applyFont="1" applyBorder="1"/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2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1.308,59</c:v>
                  </c:pt>
                  <c:pt idx="1">
                    <c:v>1.696,58</c:v>
                  </c:pt>
                  <c:pt idx="2">
                    <c:v>1.527,30</c:v>
                  </c:pt>
                  <c:pt idx="3">
                    <c:v>1.339,31</c:v>
                  </c:pt>
                  <c:pt idx="4">
                    <c:v>1.338,27</c:v>
                  </c:pt>
                  <c:pt idx="5">
                    <c:v>1,03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1308.5850000000005</c:v>
                </c:pt>
                <c:pt idx="1">
                  <c:v>1696.5765423500006</c:v>
                </c:pt>
                <c:pt idx="2">
                  <c:v>1527.3018517400012</c:v>
                </c:pt>
                <c:pt idx="3">
                  <c:v>1339.307864560001</c:v>
                </c:pt>
                <c:pt idx="4">
                  <c:v>1338.2736210500007</c:v>
                </c:pt>
                <c:pt idx="5">
                  <c:v>1.03424351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0-42B5-A6B4-413E5A87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262.46657573000073</c:v>
                </c:pt>
                <c:pt idx="1">
                  <c:v>153.79272737000034</c:v>
                </c:pt>
                <c:pt idx="2">
                  <c:v>4.6722869999999993E-2</c:v>
                </c:pt>
                <c:pt idx="3">
                  <c:v>426.56879735999996</c:v>
                </c:pt>
                <c:pt idx="4">
                  <c:v>0</c:v>
                </c:pt>
                <c:pt idx="5">
                  <c:v>114.31736207999998</c:v>
                </c:pt>
                <c:pt idx="6">
                  <c:v>357.73423744000002</c:v>
                </c:pt>
                <c:pt idx="7">
                  <c:v>212.37542888999999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8-44FB-857B-588F44815CA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298.28323034000061</c:v>
                </c:pt>
                <c:pt idx="1">
                  <c:v>176.19153484999987</c:v>
                </c:pt>
                <c:pt idx="2">
                  <c:v>0.111</c:v>
                </c:pt>
                <c:pt idx="3">
                  <c:v>452.76967314000001</c:v>
                </c:pt>
                <c:pt idx="4">
                  <c:v>4</c:v>
                </c:pt>
                <c:pt idx="5">
                  <c:v>138.84415864999997</c:v>
                </c:pt>
                <c:pt idx="6">
                  <c:v>412.3496923400001</c:v>
                </c:pt>
                <c:pt idx="7">
                  <c:v>214.02725303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8-44FB-857B-588F44815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98-4374-B553-63EDD4583565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98-4374-B553-63EDD4583565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98-4374-B553-63EDD4583565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8-4374-B553-63EDD4583565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1338.2736210500007</c:v>
                </c:pt>
                <c:pt idx="1">
                  <c:v>1.03424351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98-4374-B553-63EDD4583565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1.308,59</c:v>
                  </c:pt>
                  <c:pt idx="1">
                    <c:v>1.696,58</c:v>
                  </c:pt>
                  <c:pt idx="2">
                    <c:v>1.375,77</c:v>
                  </c:pt>
                  <c:pt idx="3">
                    <c:v>1.340,22</c:v>
                  </c:pt>
                  <c:pt idx="4">
                    <c:v>35,56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1308.585</c:v>
                </c:pt>
                <c:pt idx="1">
                  <c:v>1696.5765423500002</c:v>
                </c:pt>
                <c:pt idx="2">
                  <c:v>1375.7733254500001</c:v>
                </c:pt>
                <c:pt idx="3">
                  <c:v>1340.21609502</c:v>
                </c:pt>
                <c:pt idx="4">
                  <c:v>35.55723042999999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B-47D1-9430-A2F0DDA9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216.21219941999999</c:v>
                </c:pt>
                <c:pt idx="1">
                  <c:v>108.63124459999999</c:v>
                </c:pt>
                <c:pt idx="2">
                  <c:v>9.8037243300000032</c:v>
                </c:pt>
                <c:pt idx="3">
                  <c:v>806.99753429000009</c:v>
                </c:pt>
                <c:pt idx="4">
                  <c:v>9.4703879900000008</c:v>
                </c:pt>
                <c:pt idx="5">
                  <c:v>2.3371133800000004</c:v>
                </c:pt>
                <c:pt idx="6">
                  <c:v>2.5210276099999995</c:v>
                </c:pt>
                <c:pt idx="7">
                  <c:v>219.80009382999998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8-4451-8C5D-39BD1652B160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194.95500000000001</c:v>
                </c:pt>
                <c:pt idx="1">
                  <c:v>108.53</c:v>
                </c:pt>
                <c:pt idx="2">
                  <c:v>5.8156800000000004</c:v>
                </c:pt>
                <c:pt idx="3">
                  <c:v>805.90997676000006</c:v>
                </c:pt>
                <c:pt idx="4">
                  <c:v>11.01376</c:v>
                </c:pt>
                <c:pt idx="5">
                  <c:v>0</c:v>
                </c:pt>
                <c:pt idx="6">
                  <c:v>4.0250000000000004</c:v>
                </c:pt>
                <c:pt idx="7">
                  <c:v>566.32712558999992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8-4451-8C5D-39BD1652B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71-48F1-B1C9-8FB200FDAA7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71-48F1-B1C9-8FB200FDAA76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71-48F1-B1C9-8FB200FDAA76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71-48F1-B1C9-8FB200FDAA7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1340.21609502</c:v>
                </c:pt>
                <c:pt idx="1">
                  <c:v>35.55723042999999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71-48F1-B1C9-8FB200FDAA7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167687" cy="724277"/>
    <xdr:pic>
      <xdr:nvPicPr>
        <xdr:cNvPr id="2" name="Imatge 1">
          <a:extLst>
            <a:ext uri="{FF2B5EF4-FFF2-40B4-BE49-F238E27FC236}">
              <a16:creationId xmlns:a16="http://schemas.microsoft.com/office/drawing/2014/main" id="{5FCBBCE5-C0D0-47E3-BE3A-320F6CF0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687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167110" cy="724277"/>
    <xdr:pic>
      <xdr:nvPicPr>
        <xdr:cNvPr id="2" name="Imatge 1">
          <a:extLst>
            <a:ext uri="{FF2B5EF4-FFF2-40B4-BE49-F238E27FC236}">
              <a16:creationId xmlns:a16="http://schemas.microsoft.com/office/drawing/2014/main" id="{F677B577-D065-4C8A-A417-9860496D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C2FC34D2-C37B-412E-BBFB-9F1651AF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D20D0E24-859A-4B19-9595-91114C00B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8A84DB9D-DD9A-4CD9-835D-40B1868C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E63CC73E-C16F-44E4-8130-AC8F8211085A}"/>
            </a:ext>
          </a:extLst>
        </xdr:cNvPr>
        <xdr:cNvSpPr>
          <a:spLocks noChangeShapeType="1"/>
        </xdr:cNvSpPr>
      </xdr:nvSpPr>
      <xdr:spPr bwMode="auto">
        <a:xfrm flipH="1">
          <a:off x="0" y="158750"/>
          <a:ext cx="6343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75575B97-4158-4579-AAAB-19CBDEAEA6BD}"/>
            </a:ext>
          </a:extLst>
        </xdr:cNvPr>
        <xdr:cNvSpPr>
          <a:spLocks noChangeShapeType="1"/>
        </xdr:cNvSpPr>
      </xdr:nvSpPr>
      <xdr:spPr bwMode="auto">
        <a:xfrm flipH="1">
          <a:off x="0" y="158750"/>
          <a:ext cx="621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0"/>
    <xdr:ext cx="2152461" cy="731759"/>
    <xdr:pic>
      <xdr:nvPicPr>
        <xdr:cNvPr id="7" name="Imatge 6">
          <a:extLst>
            <a:ext uri="{FF2B5EF4-FFF2-40B4-BE49-F238E27FC236}">
              <a16:creationId xmlns:a16="http://schemas.microsoft.com/office/drawing/2014/main" id="{E1B8BD89-DFD4-4E48-ACAE-AAD706B6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127C0E4B-E6BA-48DC-9090-C6DE75D4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8F31DC5C-C3CB-425F-86E6-F909A9624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D3EED4EB-418E-43C1-BF25-F277B26C6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9B810FDF-8F28-403B-B393-0DB28F562E4F}"/>
            </a:ext>
          </a:extLst>
        </xdr:cNvPr>
        <xdr:cNvSpPr>
          <a:spLocks noChangeShapeType="1"/>
        </xdr:cNvSpPr>
      </xdr:nvSpPr>
      <xdr:spPr bwMode="auto">
        <a:xfrm flipH="1">
          <a:off x="0" y="158750"/>
          <a:ext cx="6343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F8965698-50B3-4B81-B82F-86288227F56D}"/>
            </a:ext>
          </a:extLst>
        </xdr:cNvPr>
        <xdr:cNvSpPr>
          <a:spLocks noChangeShapeType="1"/>
        </xdr:cNvSpPr>
      </xdr:nvSpPr>
      <xdr:spPr bwMode="auto">
        <a:xfrm flipH="1">
          <a:off x="0" y="158750"/>
          <a:ext cx="6343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739557C9-E051-4836-878B-57D67EBFB0DF}"/>
            </a:ext>
          </a:extLst>
        </xdr:cNvPr>
        <xdr:cNvSpPr>
          <a:spLocks noChangeShapeType="1"/>
        </xdr:cNvSpPr>
      </xdr:nvSpPr>
      <xdr:spPr bwMode="auto">
        <a:xfrm flipH="1">
          <a:off x="0" y="158750"/>
          <a:ext cx="621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0"/>
    <xdr:ext cx="2152461" cy="731759"/>
    <xdr:pic>
      <xdr:nvPicPr>
        <xdr:cNvPr id="8" name="Imatge 7">
          <a:extLst>
            <a:ext uri="{FF2B5EF4-FFF2-40B4-BE49-F238E27FC236}">
              <a16:creationId xmlns:a16="http://schemas.microsoft.com/office/drawing/2014/main" id="{226006E7-81E1-47A2-92F0-CC69A2E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028542" cy="724277"/>
    <xdr:pic>
      <xdr:nvPicPr>
        <xdr:cNvPr id="2" name="Imatge 1">
          <a:extLst>
            <a:ext uri="{FF2B5EF4-FFF2-40B4-BE49-F238E27FC236}">
              <a16:creationId xmlns:a16="http://schemas.microsoft.com/office/drawing/2014/main" id="{45305D96-249F-49FF-AA95-C14150C1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Historics\2025\Estats2025&#183;12Desembre.xlsm" TargetMode="External"/><Relationship Id="rId1" Type="http://schemas.openxmlformats.org/officeDocument/2006/relationships/externalLinkPath" Target="Estats2025&#183;12Des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FSuportDrassanes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liquidació del pressupost</v>
          </cell>
        </row>
        <row r="13">
          <cell r="C13" t="str">
            <v>liquidació</v>
          </cell>
        </row>
        <row r="16">
          <cell r="C16" t="str">
            <v>31 de desembre de 2025</v>
          </cell>
        </row>
        <row r="19">
          <cell r="C19">
            <v>46022</v>
          </cell>
        </row>
        <row r="20">
          <cell r="C20">
            <v>31</v>
          </cell>
        </row>
        <row r="21">
          <cell r="C21">
            <v>12</v>
          </cell>
        </row>
        <row r="22">
          <cell r="C22">
            <v>2025</v>
          </cell>
        </row>
        <row r="23">
          <cell r="C23" t="str">
            <v/>
          </cell>
        </row>
        <row r="24">
          <cell r="C24">
            <v>46104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2024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liquidació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liquidació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liquidació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>
        <row r="17">
          <cell r="E17">
            <v>50939691.630000003</v>
          </cell>
        </row>
        <row r="29">
          <cell r="E29">
            <v>3078645.12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>
            <v>298003000.0000006</v>
          </cell>
          <cell r="D6">
            <v>298283230.34000063</v>
          </cell>
          <cell r="G6">
            <v>262466575.73000073</v>
          </cell>
        </row>
        <row r="7">
          <cell r="D7">
            <v>176191534.84999987</v>
          </cell>
          <cell r="G7">
            <v>153792727.37000033</v>
          </cell>
        </row>
        <row r="8">
          <cell r="D8">
            <v>111000</v>
          </cell>
          <cell r="G8">
            <v>46722.869999999995</v>
          </cell>
        </row>
        <row r="9">
          <cell r="D9">
            <v>452769673.13999999</v>
          </cell>
          <cell r="G9">
            <v>426568797.35999995</v>
          </cell>
        </row>
        <row r="10">
          <cell r="D10">
            <v>4000000</v>
          </cell>
          <cell r="G10">
            <v>0</v>
          </cell>
        </row>
        <row r="11">
          <cell r="D11">
            <v>138844158.64999998</v>
          </cell>
          <cell r="G11">
            <v>114317362.07999998</v>
          </cell>
        </row>
        <row r="12">
          <cell r="D12">
            <v>412349692.34000009</v>
          </cell>
          <cell r="G12">
            <v>357734237.44</v>
          </cell>
        </row>
        <row r="13">
          <cell r="D13">
            <v>214027253.03</v>
          </cell>
          <cell r="G13">
            <v>212375428.88999999</v>
          </cell>
        </row>
        <row r="14">
          <cell r="B14">
            <v>0</v>
          </cell>
          <cell r="C14">
            <v>0</v>
          </cell>
          <cell r="D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6">
          <cell r="B16">
            <v>1308585000.0000005</v>
          </cell>
          <cell r="D16">
            <v>1696576542.3500006</v>
          </cell>
          <cell r="G16">
            <v>1527301851.7400012</v>
          </cell>
          <cell r="H16">
            <v>1339307864.5600009</v>
          </cell>
          <cell r="I16">
            <v>1338273621.0500007</v>
          </cell>
          <cell r="J16">
            <v>1034243.51</v>
          </cell>
        </row>
        <row r="32">
          <cell r="D32">
            <v>3073649.17</v>
          </cell>
          <cell r="F32">
            <v>1518069.9600000002</v>
          </cell>
          <cell r="G32">
            <v>1555579.21</v>
          </cell>
        </row>
      </sheetData>
      <sheetData sheetId="18">
        <row r="6">
          <cell r="B6">
            <v>194955000</v>
          </cell>
          <cell r="D6">
            <v>194955000</v>
          </cell>
          <cell r="E6">
            <v>216212199.41999999</v>
          </cell>
        </row>
        <row r="7">
          <cell r="D7">
            <v>108530000</v>
          </cell>
          <cell r="E7">
            <v>108631244.59999999</v>
          </cell>
        </row>
        <row r="8">
          <cell r="D8">
            <v>5815680</v>
          </cell>
          <cell r="E8">
            <v>9803724.3300000038</v>
          </cell>
        </row>
        <row r="9">
          <cell r="D9">
            <v>805909976.76000011</v>
          </cell>
          <cell r="E9">
            <v>806997534.29000008</v>
          </cell>
        </row>
        <row r="10">
          <cell r="D10">
            <v>11013760</v>
          </cell>
          <cell r="E10">
            <v>9470387.9900000002</v>
          </cell>
        </row>
        <row r="11">
          <cell r="D11">
            <v>0</v>
          </cell>
          <cell r="E11">
            <v>2337113.3800000004</v>
          </cell>
        </row>
        <row r="12">
          <cell r="D12">
            <v>4025000</v>
          </cell>
          <cell r="E12">
            <v>2521027.6099999994</v>
          </cell>
        </row>
        <row r="13">
          <cell r="D13">
            <v>566327125.58999991</v>
          </cell>
          <cell r="E13">
            <v>219800093.82999998</v>
          </cell>
        </row>
        <row r="14">
          <cell r="D14">
            <v>0</v>
          </cell>
          <cell r="E14">
            <v>0</v>
          </cell>
        </row>
        <row r="16">
          <cell r="B16">
            <v>1308585000</v>
          </cell>
          <cell r="D16">
            <v>1696576542.3500001</v>
          </cell>
          <cell r="E16">
            <v>1375773325.45</v>
          </cell>
          <cell r="G16">
            <v>1340216095.02</v>
          </cell>
          <cell r="H16">
            <v>35557230.429999992</v>
          </cell>
        </row>
        <row r="32">
          <cell r="C32">
            <v>10175682.810000002</v>
          </cell>
          <cell r="D32">
            <v>5114009.8600000003</v>
          </cell>
          <cell r="E32">
            <v>56001364.579999991</v>
          </cell>
          <cell r="F32">
            <v>21401322.690000005</v>
          </cell>
          <cell r="G32">
            <v>34600041.890000008</v>
          </cell>
        </row>
      </sheetData>
      <sheetData sheetId="19"/>
      <sheetData sheetId="20"/>
      <sheetData sheetId="21">
        <row r="4">
          <cell r="C4">
            <v>46022</v>
          </cell>
          <cell r="E4">
            <v>46030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7ECC-C6C5-4BE5-BDF7-35A61138664F}">
  <sheetPr codeName="Hoja36"/>
  <dimension ref="A1:K59"/>
  <sheetViews>
    <sheetView showGridLines="0" tabSelected="1" zoomScale="80" zoomScaleNormal="80" workbookViewId="0">
      <pane ySplit="1" topLeftCell="A2" activePane="bottomLeft" state="frozen"/>
      <selection activeCell="H54" sqref="H54"/>
      <selection pane="bottomLeft" activeCell="F12" sqref="F12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102" t="s">
        <v>41</v>
      </c>
      <c r="B1" s="102"/>
      <c r="J1" s="104"/>
      <c r="K1" s="103"/>
    </row>
    <row r="2" spans="1:11" ht="18" x14ac:dyDescent="0.4">
      <c r="A2" s="102" t="s">
        <v>41</v>
      </c>
      <c r="B2" s="102"/>
      <c r="K2" s="101"/>
    </row>
    <row r="3" spans="1:11" ht="33" customHeight="1" thickBot="1" x14ac:dyDescent="0.55000000000000004">
      <c r="A3" s="100" t="s">
        <v>90</v>
      </c>
      <c r="B3" s="100"/>
      <c r="C3" s="99"/>
      <c r="D3" s="99"/>
      <c r="E3" s="99"/>
      <c r="F3" s="99"/>
      <c r="G3" s="99"/>
      <c r="H3" s="99"/>
      <c r="I3" s="99"/>
      <c r="J3" s="99"/>
      <c r="K3" s="98" t="s">
        <v>69</v>
      </c>
    </row>
    <row r="4" spans="1:11" ht="27" x14ac:dyDescent="0.5">
      <c r="A4" s="97" t="s">
        <v>68</v>
      </c>
      <c r="B4" s="96"/>
      <c r="C4" s="96"/>
      <c r="D4" s="96"/>
      <c r="E4" s="96"/>
      <c r="F4" s="96"/>
      <c r="G4" s="96"/>
      <c r="H4" s="96"/>
      <c r="I4" s="96"/>
      <c r="J4" s="96"/>
      <c r="K4" s="95" t="s">
        <v>89</v>
      </c>
    </row>
    <row r="5" spans="1:11" x14ac:dyDescent="0.25">
      <c r="H5" t="s">
        <v>41</v>
      </c>
    </row>
    <row r="7" spans="1:11" ht="32.5" x14ac:dyDescent="0.65">
      <c r="A7" s="60" t="s">
        <v>38</v>
      </c>
      <c r="H7" s="44"/>
      <c r="I7" s="44"/>
      <c r="J7" s="44"/>
      <c r="K7" s="94" t="str">
        <f>nota1</f>
        <v xml:space="preserve"> </v>
      </c>
    </row>
    <row r="8" spans="1:11" ht="20.149999999999999" customHeight="1" thickBot="1" x14ac:dyDescent="0.7">
      <c r="A8" s="60"/>
      <c r="H8" s="44"/>
      <c r="I8" s="44"/>
      <c r="J8" s="44"/>
      <c r="K8" s="44"/>
    </row>
    <row r="9" spans="1:11" ht="40.4" customHeight="1" x14ac:dyDescent="0.35">
      <c r="A9" s="116" t="s">
        <v>67</v>
      </c>
      <c r="B9" s="117"/>
      <c r="D9" s="93" t="s">
        <v>77</v>
      </c>
      <c r="E9" s="93" t="s">
        <v>76</v>
      </c>
      <c r="F9" s="93" t="s">
        <v>75</v>
      </c>
      <c r="G9" s="93" t="s">
        <v>88</v>
      </c>
      <c r="H9" s="93" t="s">
        <v>87</v>
      </c>
      <c r="I9" s="93" t="s">
        <v>33</v>
      </c>
      <c r="J9" s="91"/>
      <c r="K9" s="90" t="s">
        <v>72</v>
      </c>
    </row>
    <row r="10" spans="1:11" ht="20.149999999999999" customHeight="1" thickBot="1" x14ac:dyDescent="0.3">
      <c r="A10" s="118"/>
      <c r="B10" s="118"/>
      <c r="D10" s="88" t="s">
        <v>60</v>
      </c>
      <c r="E10" s="88" t="s">
        <v>59</v>
      </c>
      <c r="F10" s="88" t="s">
        <v>71</v>
      </c>
      <c r="G10" s="88" t="s">
        <v>57</v>
      </c>
      <c r="H10" s="88" t="s">
        <v>56</v>
      </c>
      <c r="I10" s="88" t="s">
        <v>70</v>
      </c>
      <c r="J10" s="89"/>
      <c r="K10" s="88" t="s">
        <v>54</v>
      </c>
    </row>
    <row r="11" spans="1:11" ht="28.4" customHeight="1" x14ac:dyDescent="0.3">
      <c r="A11" s="84">
        <v>1</v>
      </c>
      <c r="B11" s="83" t="s">
        <v>86</v>
      </c>
      <c r="D11" s="82">
        <v>194955000</v>
      </c>
      <c r="E11" s="80">
        <v>0</v>
      </c>
      <c r="F11" s="87">
        <v>194955000</v>
      </c>
      <c r="G11" s="112">
        <v>216212199.41999999</v>
      </c>
      <c r="H11" s="80">
        <v>197757818.78</v>
      </c>
      <c r="I11" s="114">
        <v>18454380.640000001</v>
      </c>
      <c r="J11" s="46"/>
      <c r="K11" s="74">
        <f t="shared" ref="K11:K22" si="0">IF(F11=0,0,G11/F11)</f>
        <v>1.1090364413326153</v>
      </c>
    </row>
    <row r="12" spans="1:11" ht="14" x14ac:dyDescent="0.3">
      <c r="A12" s="84">
        <v>2</v>
      </c>
      <c r="B12" s="83" t="s">
        <v>85</v>
      </c>
      <c r="D12" s="86">
        <v>108530000</v>
      </c>
      <c r="E12" s="80">
        <v>0</v>
      </c>
      <c r="F12" s="81">
        <v>108530000</v>
      </c>
      <c r="G12" s="108">
        <v>108631244.59999999</v>
      </c>
      <c r="H12" s="80">
        <v>108631244.59999999</v>
      </c>
      <c r="I12" s="114">
        <v>0</v>
      </c>
      <c r="J12" s="46"/>
      <c r="K12" s="74">
        <f t="shared" si="0"/>
        <v>1.0009328720169537</v>
      </c>
    </row>
    <row r="13" spans="1:11" ht="14" x14ac:dyDescent="0.3">
      <c r="A13" s="84">
        <v>3</v>
      </c>
      <c r="B13" s="83" t="s">
        <v>84</v>
      </c>
      <c r="D13" s="86">
        <v>5815680</v>
      </c>
      <c r="E13" s="80">
        <v>0</v>
      </c>
      <c r="F13" s="81">
        <v>5815680</v>
      </c>
      <c r="G13" s="108">
        <v>9803724.3300000038</v>
      </c>
      <c r="H13" s="80">
        <v>8027356.7899999991</v>
      </c>
      <c r="I13" s="114">
        <v>1776367.5399999996</v>
      </c>
      <c r="J13" s="46"/>
      <c r="K13" s="74">
        <f t="shared" si="0"/>
        <v>1.6857399874133383</v>
      </c>
    </row>
    <row r="14" spans="1:11" ht="14" x14ac:dyDescent="0.3">
      <c r="A14" s="84">
        <v>4</v>
      </c>
      <c r="B14" s="83" t="s">
        <v>50</v>
      </c>
      <c r="D14" s="86">
        <v>776947560</v>
      </c>
      <c r="E14" s="80">
        <v>28962416.760000002</v>
      </c>
      <c r="F14" s="81">
        <v>805909976.76000011</v>
      </c>
      <c r="G14" s="108">
        <v>806997534.29000008</v>
      </c>
      <c r="H14" s="80">
        <v>803280271.59000003</v>
      </c>
      <c r="I14" s="114">
        <v>3717262.7</v>
      </c>
      <c r="J14" s="46"/>
      <c r="K14" s="74">
        <f t="shared" si="0"/>
        <v>1.001349477685302</v>
      </c>
    </row>
    <row r="15" spans="1:11" ht="14.5" thickBot="1" x14ac:dyDescent="0.35">
      <c r="A15" s="55">
        <v>5</v>
      </c>
      <c r="B15" s="54" t="s">
        <v>83</v>
      </c>
      <c r="D15" s="78">
        <v>11013760</v>
      </c>
      <c r="E15" s="109">
        <v>0</v>
      </c>
      <c r="F15" s="111">
        <v>11013760</v>
      </c>
      <c r="G15" s="110">
        <v>9470387.9900000002</v>
      </c>
      <c r="H15" s="109">
        <v>9332610.8399999999</v>
      </c>
      <c r="I15" s="115">
        <v>137777.15000000002</v>
      </c>
      <c r="J15" s="46"/>
      <c r="K15" s="74">
        <f t="shared" si="0"/>
        <v>0.85986874509704225</v>
      </c>
    </row>
    <row r="16" spans="1:11" ht="14.5" thickBot="1" x14ac:dyDescent="0.35">
      <c r="A16" s="73"/>
      <c r="B16" s="72" t="s">
        <v>82</v>
      </c>
      <c r="C16" s="71"/>
      <c r="D16" s="70">
        <f t="shared" ref="D16:I16" si="1">SUM(D11:D15)</f>
        <v>1097262000</v>
      </c>
      <c r="E16" s="70">
        <f t="shared" si="1"/>
        <v>28962416.760000002</v>
      </c>
      <c r="F16" s="106">
        <f t="shared" si="1"/>
        <v>1126224416.7600002</v>
      </c>
      <c r="G16" s="70">
        <f t="shared" si="1"/>
        <v>1151115090.6300001</v>
      </c>
      <c r="H16" s="70">
        <f t="shared" si="1"/>
        <v>1127029302.5999999</v>
      </c>
      <c r="I16" s="70">
        <f t="shared" si="1"/>
        <v>24085788.029999997</v>
      </c>
      <c r="J16" s="69"/>
      <c r="K16" s="68">
        <f t="shared" si="0"/>
        <v>1.0221009893761734</v>
      </c>
    </row>
    <row r="17" spans="1:11" ht="28.4" customHeight="1" x14ac:dyDescent="0.3">
      <c r="A17" s="84">
        <v>6</v>
      </c>
      <c r="B17" s="83" t="s">
        <v>81</v>
      </c>
      <c r="D17" s="82">
        <v>0</v>
      </c>
      <c r="E17" s="80">
        <v>0</v>
      </c>
      <c r="F17" s="81">
        <v>0</v>
      </c>
      <c r="G17" s="108">
        <v>2337113.3800000004</v>
      </c>
      <c r="H17" s="80">
        <v>2034094.28</v>
      </c>
      <c r="I17" s="114">
        <v>303019.10000000003</v>
      </c>
      <c r="J17" s="46"/>
      <c r="K17" s="74">
        <f t="shared" si="0"/>
        <v>0</v>
      </c>
    </row>
    <row r="18" spans="1:11" ht="14.5" thickBot="1" x14ac:dyDescent="0.35">
      <c r="A18" s="55">
        <v>7</v>
      </c>
      <c r="B18" s="54" t="s">
        <v>46</v>
      </c>
      <c r="D18" s="78">
        <v>4025000</v>
      </c>
      <c r="E18" s="76">
        <v>0</v>
      </c>
      <c r="F18" s="77">
        <v>4025000</v>
      </c>
      <c r="G18" s="107">
        <v>2521027.6099999994</v>
      </c>
      <c r="H18" s="76">
        <v>1076844.94</v>
      </c>
      <c r="I18" s="113">
        <v>1444182.67</v>
      </c>
      <c r="J18" s="46"/>
      <c r="K18" s="74">
        <f t="shared" si="0"/>
        <v>0.62634226335403709</v>
      </c>
    </row>
    <row r="19" spans="1:11" ht="14.5" thickBot="1" x14ac:dyDescent="0.35">
      <c r="A19" s="73"/>
      <c r="B19" s="72" t="s">
        <v>80</v>
      </c>
      <c r="C19" s="71"/>
      <c r="D19" s="70">
        <f t="shared" ref="D19:I19" si="2">D17+D18</f>
        <v>4025000</v>
      </c>
      <c r="E19" s="70">
        <f t="shared" si="2"/>
        <v>0</v>
      </c>
      <c r="F19" s="106">
        <f t="shared" si="2"/>
        <v>4025000</v>
      </c>
      <c r="G19" s="70">
        <f t="shared" si="2"/>
        <v>4858140.99</v>
      </c>
      <c r="H19" s="70">
        <f t="shared" si="2"/>
        <v>3110939.2199999997</v>
      </c>
      <c r="I19" s="70">
        <f t="shared" si="2"/>
        <v>1747201.77</v>
      </c>
      <c r="J19" s="69"/>
      <c r="K19" s="68">
        <f t="shared" si="0"/>
        <v>1.206991550310559</v>
      </c>
    </row>
    <row r="20" spans="1:11" ht="28.4" customHeight="1" x14ac:dyDescent="0.3">
      <c r="A20" s="84">
        <v>8</v>
      </c>
      <c r="B20" s="83" t="s">
        <v>44</v>
      </c>
      <c r="D20" s="82">
        <v>207298000</v>
      </c>
      <c r="E20" s="80">
        <v>359029125.58999997</v>
      </c>
      <c r="F20" s="81">
        <v>566327125.58999991</v>
      </c>
      <c r="G20" s="108">
        <v>219800093.82999998</v>
      </c>
      <c r="H20" s="80">
        <v>210075853.19999999</v>
      </c>
      <c r="I20" s="114">
        <v>9724240.629999999</v>
      </c>
      <c r="J20" s="46"/>
      <c r="K20" s="74">
        <f t="shared" si="0"/>
        <v>0.38811507324677785</v>
      </c>
    </row>
    <row r="21" spans="1:11" ht="18.75" customHeight="1" thickBot="1" x14ac:dyDescent="0.35">
      <c r="A21" s="55">
        <v>9</v>
      </c>
      <c r="B21" s="54" t="s">
        <v>43</v>
      </c>
      <c r="D21" s="78">
        <v>0</v>
      </c>
      <c r="E21" s="76">
        <v>0</v>
      </c>
      <c r="F21" s="77">
        <v>0</v>
      </c>
      <c r="G21" s="107">
        <v>0</v>
      </c>
      <c r="H21" s="76">
        <v>0</v>
      </c>
      <c r="I21" s="113">
        <v>0</v>
      </c>
      <c r="J21" s="46"/>
      <c r="K21" s="74">
        <f t="shared" si="0"/>
        <v>0</v>
      </c>
    </row>
    <row r="22" spans="1:11" ht="14.5" thickBot="1" x14ac:dyDescent="0.35">
      <c r="A22" s="73"/>
      <c r="B22" s="72" t="s">
        <v>79</v>
      </c>
      <c r="C22" s="71"/>
      <c r="D22" s="70">
        <f t="shared" ref="D22:I22" si="3">D20+D21</f>
        <v>207298000</v>
      </c>
      <c r="E22" s="70">
        <f t="shared" si="3"/>
        <v>359029125.58999997</v>
      </c>
      <c r="F22" s="106">
        <f t="shared" si="3"/>
        <v>566327125.58999991</v>
      </c>
      <c r="G22" s="70">
        <f t="shared" si="3"/>
        <v>219800093.82999998</v>
      </c>
      <c r="H22" s="70">
        <f t="shared" si="3"/>
        <v>210075853.19999999</v>
      </c>
      <c r="I22" s="70">
        <f t="shared" si="3"/>
        <v>9724240.629999999</v>
      </c>
      <c r="J22" s="69"/>
      <c r="K22" s="68">
        <f t="shared" si="0"/>
        <v>0.38811507324677785</v>
      </c>
    </row>
    <row r="23" spans="1:11" ht="14" x14ac:dyDescent="0.3">
      <c r="A23" s="48"/>
      <c r="B23" s="48"/>
      <c r="D23" s="67"/>
      <c r="E23" s="65"/>
      <c r="F23" s="66"/>
      <c r="G23" s="105"/>
      <c r="H23" s="65"/>
      <c r="I23" s="65"/>
      <c r="J23" s="46"/>
      <c r="K23" s="63"/>
    </row>
    <row r="24" spans="1:11" ht="13" thickBot="1" x14ac:dyDescent="0.3">
      <c r="D24" s="44"/>
      <c r="E24" s="44"/>
      <c r="F24" s="44"/>
      <c r="G24" s="44"/>
      <c r="H24" s="44"/>
      <c r="I24" s="44"/>
      <c r="J24" s="44"/>
      <c r="K24" s="43"/>
    </row>
    <row r="25" spans="1:11" ht="20.5" thickBot="1" x14ac:dyDescent="0.3">
      <c r="B25" s="42" t="s">
        <v>78</v>
      </c>
      <c r="D25" s="62">
        <f t="shared" ref="D25:I25" si="4">D16+D19+D22</f>
        <v>1308585000</v>
      </c>
      <c r="E25" s="62">
        <f t="shared" si="4"/>
        <v>387991542.34999996</v>
      </c>
      <c r="F25" s="62">
        <f t="shared" si="4"/>
        <v>1696576542.3500001</v>
      </c>
      <c r="G25" s="62">
        <f t="shared" si="4"/>
        <v>1375773325.45</v>
      </c>
      <c r="H25" s="62">
        <f t="shared" si="4"/>
        <v>1340216095.02</v>
      </c>
      <c r="I25" s="62">
        <f t="shared" si="4"/>
        <v>35557230.429999992</v>
      </c>
      <c r="J25" s="41"/>
      <c r="K25" s="61">
        <f>IF(F25=0,0,G25/F25)</f>
        <v>0.81091143907032814</v>
      </c>
    </row>
    <row r="26" spans="1:11" x14ac:dyDescent="0.25">
      <c r="F26" t="s">
        <v>41</v>
      </c>
    </row>
    <row r="29" spans="1:11" ht="32.5" x14ac:dyDescent="0.65">
      <c r="A29" s="60" t="s">
        <v>0</v>
      </c>
      <c r="I29" s="44"/>
      <c r="J29" s="44"/>
      <c r="K29" s="44"/>
    </row>
    <row r="30" spans="1:11" ht="20.149999999999999" customHeight="1" thickBot="1" x14ac:dyDescent="0.7">
      <c r="A30" s="60"/>
      <c r="I30" s="44"/>
      <c r="J30" s="44"/>
      <c r="K30" s="44"/>
    </row>
    <row r="31" spans="1:11" ht="40.4" customHeight="1" x14ac:dyDescent="0.35">
      <c r="A31" s="116" t="s">
        <v>67</v>
      </c>
      <c r="B31" s="117"/>
      <c r="D31" s="93" t="s">
        <v>77</v>
      </c>
      <c r="E31" s="93" t="s">
        <v>76</v>
      </c>
      <c r="F31" s="93" t="s">
        <v>75</v>
      </c>
      <c r="G31" s="93" t="s">
        <v>74</v>
      </c>
      <c r="H31" s="93" t="s">
        <v>73</v>
      </c>
      <c r="I31" s="92" t="s">
        <v>21</v>
      </c>
      <c r="J31" s="91"/>
      <c r="K31" s="90" t="s">
        <v>72</v>
      </c>
    </row>
    <row r="32" spans="1:11" ht="20.149999999999999" customHeight="1" thickBot="1" x14ac:dyDescent="0.3">
      <c r="A32" s="118"/>
      <c r="B32" s="118"/>
      <c r="D32" s="88" t="s">
        <v>60</v>
      </c>
      <c r="E32" s="88" t="s">
        <v>59</v>
      </c>
      <c r="F32" s="88" t="s">
        <v>71</v>
      </c>
      <c r="G32" s="88" t="s">
        <v>57</v>
      </c>
      <c r="H32" s="88" t="s">
        <v>56</v>
      </c>
      <c r="I32" s="88" t="s">
        <v>70</v>
      </c>
      <c r="J32" s="89"/>
      <c r="K32" s="88" t="s">
        <v>54</v>
      </c>
    </row>
    <row r="33" spans="1:11" ht="28.4" customHeight="1" x14ac:dyDescent="0.3">
      <c r="A33" s="84">
        <v>1</v>
      </c>
      <c r="B33" s="83" t="s">
        <v>53</v>
      </c>
      <c r="D33" s="86">
        <v>298003000.0000006</v>
      </c>
      <c r="E33" s="80">
        <v>280230.34000000003</v>
      </c>
      <c r="F33" s="87">
        <v>298283230.34000063</v>
      </c>
      <c r="G33" s="112">
        <v>261919041.94000074</v>
      </c>
      <c r="H33" s="80">
        <v>261919041.94000074</v>
      </c>
      <c r="I33" s="79">
        <v>0</v>
      </c>
      <c r="J33" s="46"/>
      <c r="K33" s="74">
        <f t="shared" ref="K33:K44" si="5">IF(F33=0,0,G33/F33)</f>
        <v>0.87808839149773898</v>
      </c>
    </row>
    <row r="34" spans="1:11" ht="14" x14ac:dyDescent="0.3">
      <c r="A34" s="84">
        <v>2</v>
      </c>
      <c r="B34" s="83" t="s">
        <v>52</v>
      </c>
      <c r="D34" s="86">
        <v>151223000</v>
      </c>
      <c r="E34" s="80">
        <v>24968534.850000013</v>
      </c>
      <c r="F34" s="81">
        <v>176191534.84999987</v>
      </c>
      <c r="G34" s="108">
        <v>124964026.5700001</v>
      </c>
      <c r="H34" s="80">
        <v>124698026.04000011</v>
      </c>
      <c r="I34" s="85">
        <v>266000.52999999991</v>
      </c>
      <c r="J34" s="46"/>
      <c r="K34" s="74">
        <f t="shared" si="5"/>
        <v>0.70925102432638343</v>
      </c>
    </row>
    <row r="35" spans="1:11" ht="14" x14ac:dyDescent="0.3">
      <c r="A35" s="84">
        <v>3</v>
      </c>
      <c r="B35" s="83" t="s">
        <v>51</v>
      </c>
      <c r="D35" s="86">
        <v>111000</v>
      </c>
      <c r="E35" s="80">
        <v>0</v>
      </c>
      <c r="F35" s="81">
        <v>111000</v>
      </c>
      <c r="G35" s="108">
        <v>43697.93</v>
      </c>
      <c r="H35" s="80">
        <v>43697.93</v>
      </c>
      <c r="I35" s="85">
        <v>0</v>
      </c>
      <c r="J35" s="46"/>
      <c r="K35" s="74">
        <f t="shared" si="5"/>
        <v>0.39367504504504502</v>
      </c>
    </row>
    <row r="36" spans="1:11" ht="14" x14ac:dyDescent="0.3">
      <c r="A36" s="84">
        <v>4</v>
      </c>
      <c r="B36" s="83" t="s">
        <v>50</v>
      </c>
      <c r="D36" s="86">
        <v>341160000</v>
      </c>
      <c r="E36" s="80">
        <v>111609673.13999996</v>
      </c>
      <c r="F36" s="81">
        <v>452769673.13999999</v>
      </c>
      <c r="G36" s="108">
        <v>388758959.83999997</v>
      </c>
      <c r="H36" s="80">
        <v>388518328.74000001</v>
      </c>
      <c r="I36" s="85">
        <v>240631.1</v>
      </c>
      <c r="J36" s="46"/>
      <c r="K36" s="74">
        <f t="shared" si="5"/>
        <v>0.85862411487041579</v>
      </c>
    </row>
    <row r="37" spans="1:11" ht="14.5" thickBot="1" x14ac:dyDescent="0.35">
      <c r="A37" s="55">
        <v>5</v>
      </c>
      <c r="B37" s="54" t="s">
        <v>49</v>
      </c>
      <c r="D37" s="78">
        <v>4000000</v>
      </c>
      <c r="E37" s="109">
        <v>0</v>
      </c>
      <c r="F37" s="111">
        <v>4000000</v>
      </c>
      <c r="G37" s="110">
        <v>0</v>
      </c>
      <c r="H37" s="109">
        <v>0</v>
      </c>
      <c r="I37" s="75">
        <v>0</v>
      </c>
      <c r="J37" s="46"/>
      <c r="K37" s="74">
        <f t="shared" si="5"/>
        <v>0</v>
      </c>
    </row>
    <row r="38" spans="1:11" ht="14.5" thickBot="1" x14ac:dyDescent="0.35">
      <c r="A38" s="73"/>
      <c r="B38" s="72" t="s">
        <v>48</v>
      </c>
      <c r="C38" s="71"/>
      <c r="D38" s="70">
        <f t="shared" ref="D38:I38" si="6">SUM(D33:D37)</f>
        <v>794497000.0000006</v>
      </c>
      <c r="E38" s="70">
        <f t="shared" si="6"/>
        <v>136858438.32999998</v>
      </c>
      <c r="F38" s="106">
        <f t="shared" si="6"/>
        <v>931355438.33000052</v>
      </c>
      <c r="G38" s="70">
        <f t="shared" si="6"/>
        <v>775685726.28000081</v>
      </c>
      <c r="H38" s="70">
        <f t="shared" si="6"/>
        <v>775179094.65000081</v>
      </c>
      <c r="I38" s="70">
        <f t="shared" si="6"/>
        <v>506631.62999999989</v>
      </c>
      <c r="J38" s="69"/>
      <c r="K38" s="68">
        <f t="shared" si="5"/>
        <v>0.83285681744755924</v>
      </c>
    </row>
    <row r="39" spans="1:11" ht="28.4" customHeight="1" x14ac:dyDescent="0.3">
      <c r="A39" s="84">
        <v>6</v>
      </c>
      <c r="B39" s="83" t="s">
        <v>47</v>
      </c>
      <c r="D39" s="82">
        <v>96934000</v>
      </c>
      <c r="E39" s="80">
        <v>41910158.649999999</v>
      </c>
      <c r="F39" s="81">
        <v>138844158.64999998</v>
      </c>
      <c r="G39" s="108">
        <v>78163016.849999994</v>
      </c>
      <c r="H39" s="80">
        <v>77642905.989999995</v>
      </c>
      <c r="I39" s="79">
        <v>520110.86000000004</v>
      </c>
      <c r="J39" s="46"/>
      <c r="K39" s="74">
        <f t="shared" si="5"/>
        <v>0.56295502533192099</v>
      </c>
    </row>
    <row r="40" spans="1:11" ht="14.5" thickBot="1" x14ac:dyDescent="0.35">
      <c r="A40" s="55">
        <v>7</v>
      </c>
      <c r="B40" s="54" t="s">
        <v>46</v>
      </c>
      <c r="D40" s="78">
        <v>213029000</v>
      </c>
      <c r="E40" s="76">
        <v>199320692.34000003</v>
      </c>
      <c r="F40" s="77">
        <v>412349692.34000009</v>
      </c>
      <c r="G40" s="107">
        <v>278724920.05999988</v>
      </c>
      <c r="H40" s="76">
        <v>278718612.32999986</v>
      </c>
      <c r="I40" s="75">
        <v>6307.73</v>
      </c>
      <c r="J40" s="46"/>
      <c r="K40" s="74">
        <f t="shared" si="5"/>
        <v>0.6759430775327927</v>
      </c>
    </row>
    <row r="41" spans="1:11" ht="14.5" thickBot="1" x14ac:dyDescent="0.35">
      <c r="A41" s="73"/>
      <c r="B41" s="72" t="s">
        <v>45</v>
      </c>
      <c r="C41" s="71"/>
      <c r="D41" s="70">
        <f t="shared" ref="D41:I41" si="7">D39+D40</f>
        <v>309963000</v>
      </c>
      <c r="E41" s="70">
        <f t="shared" si="7"/>
        <v>241230850.99000004</v>
      </c>
      <c r="F41" s="106">
        <f t="shared" si="7"/>
        <v>551193850.99000001</v>
      </c>
      <c r="G41" s="70">
        <f t="shared" si="7"/>
        <v>356887936.90999985</v>
      </c>
      <c r="H41" s="70">
        <f t="shared" si="7"/>
        <v>356361518.31999987</v>
      </c>
      <c r="I41" s="70">
        <f t="shared" si="7"/>
        <v>526418.59000000008</v>
      </c>
      <c r="J41" s="69"/>
      <c r="K41" s="68">
        <f t="shared" si="5"/>
        <v>0.6474817095092642</v>
      </c>
    </row>
    <row r="42" spans="1:11" ht="28.4" customHeight="1" x14ac:dyDescent="0.3">
      <c r="A42" s="84">
        <v>8</v>
      </c>
      <c r="B42" s="83" t="s">
        <v>44</v>
      </c>
      <c r="D42" s="82">
        <v>204125000</v>
      </c>
      <c r="E42" s="80">
        <v>9902253.0300000012</v>
      </c>
      <c r="F42" s="81">
        <v>214027253.03</v>
      </c>
      <c r="G42" s="108">
        <v>206734201.37</v>
      </c>
      <c r="H42" s="80">
        <v>206733008.07999998</v>
      </c>
      <c r="I42" s="79">
        <v>1193.29</v>
      </c>
      <c r="J42" s="46"/>
      <c r="K42" s="74">
        <f t="shared" si="5"/>
        <v>0.96592465886118839</v>
      </c>
    </row>
    <row r="43" spans="1:11" ht="18.75" customHeight="1" thickBot="1" x14ac:dyDescent="0.35">
      <c r="A43" s="55">
        <v>9</v>
      </c>
      <c r="B43" s="54" t="s">
        <v>43</v>
      </c>
      <c r="D43" s="78">
        <f>[1]DadesPDespeses!B14</f>
        <v>0</v>
      </c>
      <c r="E43" s="76">
        <f>[1]DadesPDespeses!C14</f>
        <v>0</v>
      </c>
      <c r="F43" s="77">
        <f>[1]DadesPDespeses!D14</f>
        <v>0</v>
      </c>
      <c r="G43" s="107">
        <f>[1]DadesPDespeses!H14</f>
        <v>0</v>
      </c>
      <c r="H43" s="76">
        <f>[1]DadesPDespeses!I14</f>
        <v>0</v>
      </c>
      <c r="I43" s="75">
        <f>[1]DadesPDespeses!J14</f>
        <v>0</v>
      </c>
      <c r="J43" s="46"/>
      <c r="K43" s="74">
        <f t="shared" si="5"/>
        <v>0</v>
      </c>
    </row>
    <row r="44" spans="1:11" ht="14.5" thickBot="1" x14ac:dyDescent="0.35">
      <c r="A44" s="73"/>
      <c r="B44" s="72" t="s">
        <v>42</v>
      </c>
      <c r="C44" s="71"/>
      <c r="D44" s="70">
        <f t="shared" ref="D44:I44" si="8">D42+D43</f>
        <v>204125000</v>
      </c>
      <c r="E44" s="70">
        <f t="shared" si="8"/>
        <v>9902253.0300000012</v>
      </c>
      <c r="F44" s="106">
        <f t="shared" si="8"/>
        <v>214027253.03</v>
      </c>
      <c r="G44" s="70">
        <f t="shared" si="8"/>
        <v>206734201.37</v>
      </c>
      <c r="H44" s="70">
        <f t="shared" si="8"/>
        <v>206733008.07999998</v>
      </c>
      <c r="I44" s="70">
        <f t="shared" si="8"/>
        <v>1193.29</v>
      </c>
      <c r="J44" s="69"/>
      <c r="K44" s="68">
        <f t="shared" si="5"/>
        <v>0.96592465886118839</v>
      </c>
    </row>
    <row r="45" spans="1:11" ht="14" x14ac:dyDescent="0.3">
      <c r="A45" s="48"/>
      <c r="B45" s="48"/>
      <c r="D45" s="67"/>
      <c r="E45" s="65"/>
      <c r="F45" s="66"/>
      <c r="G45" s="105"/>
      <c r="H45" s="65"/>
      <c r="I45" s="64"/>
      <c r="J45" s="46"/>
      <c r="K45" s="63"/>
    </row>
    <row r="46" spans="1:11" ht="13" thickBot="1" x14ac:dyDescent="0.3">
      <c r="D46" s="44"/>
      <c r="E46" s="44"/>
      <c r="F46" s="44"/>
      <c r="G46" s="44"/>
      <c r="H46" s="44"/>
      <c r="I46" s="44"/>
      <c r="J46" s="44"/>
      <c r="K46" s="43"/>
    </row>
    <row r="47" spans="1:11" ht="20.5" thickBot="1" x14ac:dyDescent="0.3">
      <c r="B47" s="42" t="str">
        <f>"Total de "&amp;A29</f>
        <v>Total de despeses</v>
      </c>
      <c r="D47" s="62">
        <f t="shared" ref="D47:I47" si="9">D38+D41+D44</f>
        <v>1308585000.0000005</v>
      </c>
      <c r="E47" s="62">
        <f t="shared" si="9"/>
        <v>387991542.35000002</v>
      </c>
      <c r="F47" s="62">
        <f t="shared" si="9"/>
        <v>1696576542.3500006</v>
      </c>
      <c r="G47" s="62">
        <f t="shared" si="9"/>
        <v>1339307864.5600004</v>
      </c>
      <c r="H47" s="62">
        <f t="shared" si="9"/>
        <v>1338273621.0500007</v>
      </c>
      <c r="I47" s="62">
        <f t="shared" si="9"/>
        <v>1034243.51</v>
      </c>
      <c r="J47" s="41"/>
      <c r="K47" s="61">
        <f>IF(F47=0,0,G47/F47)</f>
        <v>0.78941788426761339</v>
      </c>
    </row>
    <row r="48" spans="1:11" x14ac:dyDescent="0.25">
      <c r="I48" s="44"/>
      <c r="J48" s="44"/>
      <c r="K48" s="44"/>
    </row>
    <row r="49" spans="9:11" x14ac:dyDescent="0.25">
      <c r="I49" s="44" t="s">
        <v>41</v>
      </c>
      <c r="J49" s="44"/>
      <c r="K49" s="44"/>
    </row>
    <row r="59" spans="9:11" x14ac:dyDescent="0.25">
      <c r="K59" s="34" t="str">
        <f>extraccio</f>
        <v/>
      </c>
    </row>
  </sheetData>
  <sheetProtection algorithmName="SHA-512" hashValue="jgUXa99X/AJudAp3dBB84Cae5m/6NIKqZvm1bmz5M1pYE4w0gvjdeRdR1HJyd+pIQ7+NBN59tvgrLR8G44hI9Q==" saltValue="Hi+5pSN/ZmD75yfKh/Ds2Q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A0DB-1AE5-4FAF-8F18-E56AAED19AF6}">
  <sheetPr codeName="Hoja39"/>
  <dimension ref="A1:K70"/>
  <sheetViews>
    <sheetView showGridLines="0" zoomScale="80" zoomScaleNormal="80" workbookViewId="0">
      <pane ySplit="1" topLeftCell="A2" activePane="bottomLeft" state="frozen"/>
      <selection activeCell="H54" sqref="H54"/>
      <selection pane="bottomLeft" activeCell="F12" sqref="F12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102" t="s">
        <v>41</v>
      </c>
      <c r="B1" s="102"/>
      <c r="J1" s="104"/>
      <c r="K1" s="103"/>
    </row>
    <row r="2" spans="1:11" ht="18" x14ac:dyDescent="0.4">
      <c r="A2" s="102" t="s">
        <v>41</v>
      </c>
      <c r="B2" s="102"/>
      <c r="K2" s="101"/>
    </row>
    <row r="3" spans="1:11" ht="33" customHeight="1" thickBot="1" x14ac:dyDescent="0.55000000000000004">
      <c r="A3" s="100" t="s">
        <v>90</v>
      </c>
      <c r="B3" s="100"/>
      <c r="C3" s="99"/>
      <c r="D3" s="99"/>
      <c r="E3" s="99"/>
      <c r="F3" s="99"/>
      <c r="G3" s="99"/>
      <c r="H3" s="99"/>
      <c r="I3" s="99"/>
      <c r="J3" s="99"/>
      <c r="K3" s="98" t="s">
        <v>69</v>
      </c>
    </row>
    <row r="4" spans="1:11" ht="27" x14ac:dyDescent="0.5">
      <c r="A4" s="97" t="s">
        <v>68</v>
      </c>
      <c r="B4" s="96"/>
      <c r="C4" s="96"/>
      <c r="D4" s="96"/>
      <c r="E4" s="96"/>
      <c r="F4" s="96"/>
      <c r="G4" s="96"/>
      <c r="H4" s="96"/>
      <c r="I4" s="96"/>
      <c r="J4" s="96"/>
      <c r="K4" s="95" t="s">
        <v>89</v>
      </c>
    </row>
    <row r="5" spans="1:11" x14ac:dyDescent="0.25">
      <c r="H5" t="s">
        <v>41</v>
      </c>
    </row>
    <row r="7" spans="1:11" ht="32.5" x14ac:dyDescent="0.65">
      <c r="A7" s="60" t="s">
        <v>0</v>
      </c>
      <c r="I7" s="44"/>
      <c r="J7" s="44"/>
      <c r="K7" s="94" t="str">
        <f>nota1</f>
        <v xml:space="preserve"> </v>
      </c>
    </row>
    <row r="8" spans="1:11" ht="20.149999999999999" customHeight="1" thickBot="1" x14ac:dyDescent="0.7">
      <c r="A8" s="60"/>
      <c r="I8" s="44"/>
      <c r="J8" s="44"/>
      <c r="K8" s="44"/>
    </row>
    <row r="9" spans="1:11" ht="40.4" customHeight="1" x14ac:dyDescent="0.35">
      <c r="A9" s="116" t="s">
        <v>67</v>
      </c>
      <c r="B9" s="117"/>
      <c r="D9" s="93" t="s">
        <v>66</v>
      </c>
      <c r="E9" s="93" t="s">
        <v>65</v>
      </c>
      <c r="F9" s="93" t="s">
        <v>64</v>
      </c>
      <c r="G9" s="93" t="s">
        <v>22</v>
      </c>
      <c r="H9" s="93" t="s">
        <v>63</v>
      </c>
      <c r="I9" s="92" t="s">
        <v>62</v>
      </c>
      <c r="J9" s="91"/>
      <c r="K9" s="90" t="s">
        <v>61</v>
      </c>
    </row>
    <row r="10" spans="1:11" ht="20.149999999999999" customHeight="1" thickBot="1" x14ac:dyDescent="0.3">
      <c r="A10" s="118"/>
      <c r="B10" s="118"/>
      <c r="D10" s="88" t="s">
        <v>60</v>
      </c>
      <c r="E10" s="88" t="s">
        <v>59</v>
      </c>
      <c r="F10" s="88" t="s">
        <v>58</v>
      </c>
      <c r="G10" s="88" t="s">
        <v>57</v>
      </c>
      <c r="H10" s="88" t="s">
        <v>56</v>
      </c>
      <c r="I10" s="88" t="s">
        <v>55</v>
      </c>
      <c r="J10" s="89"/>
      <c r="K10" s="88" t="s">
        <v>54</v>
      </c>
    </row>
    <row r="11" spans="1:11" ht="28.4" customHeight="1" x14ac:dyDescent="0.3">
      <c r="A11" s="84">
        <v>1</v>
      </c>
      <c r="B11" s="83" t="s">
        <v>53</v>
      </c>
      <c r="D11" s="86">
        <v>298283230.34000063</v>
      </c>
      <c r="E11" s="80">
        <v>262466575.73000073</v>
      </c>
      <c r="F11" s="80">
        <v>262466575.73000073</v>
      </c>
      <c r="G11" s="87">
        <v>261919041.94000074</v>
      </c>
      <c r="H11" s="80">
        <v>35816133.029999994</v>
      </c>
      <c r="I11" s="79">
        <v>36364188.399999999</v>
      </c>
      <c r="J11" s="46"/>
      <c r="K11" s="74">
        <f t="shared" ref="K11:K22" si="0">IF(D11=0,0,F11/D11)</f>
        <v>0.87992400857006281</v>
      </c>
    </row>
    <row r="12" spans="1:11" ht="14" x14ac:dyDescent="0.3">
      <c r="A12" s="84">
        <v>2</v>
      </c>
      <c r="B12" s="83" t="s">
        <v>52</v>
      </c>
      <c r="D12" s="86">
        <v>176191534.84999987</v>
      </c>
      <c r="E12" s="80">
        <v>155328670.35000035</v>
      </c>
      <c r="F12" s="80">
        <v>153792727.37000033</v>
      </c>
      <c r="G12" s="81">
        <v>124964026.5700001</v>
      </c>
      <c r="H12" s="80">
        <v>19115211.190000005</v>
      </c>
      <c r="I12" s="85">
        <v>51227508.280000038</v>
      </c>
      <c r="J12" s="46"/>
      <c r="K12" s="74">
        <f t="shared" si="0"/>
        <v>0.87287239708156983</v>
      </c>
    </row>
    <row r="13" spans="1:11" ht="14" x14ac:dyDescent="0.3">
      <c r="A13" s="84">
        <v>3</v>
      </c>
      <c r="B13" s="83" t="s">
        <v>51</v>
      </c>
      <c r="D13" s="86">
        <v>111000</v>
      </c>
      <c r="E13" s="80">
        <v>46722.869999999995</v>
      </c>
      <c r="F13" s="80">
        <v>46722.869999999995</v>
      </c>
      <c r="G13" s="81">
        <v>43697.93</v>
      </c>
      <c r="H13" s="80">
        <v>64277.130000000005</v>
      </c>
      <c r="I13" s="85">
        <v>67302.069999999992</v>
      </c>
      <c r="J13" s="46"/>
      <c r="K13" s="74">
        <f t="shared" si="0"/>
        <v>0.42092675675675673</v>
      </c>
    </row>
    <row r="14" spans="1:11" ht="14" x14ac:dyDescent="0.3">
      <c r="A14" s="84">
        <v>4</v>
      </c>
      <c r="B14" s="83" t="s">
        <v>50</v>
      </c>
      <c r="D14" s="86">
        <v>452769673.13999999</v>
      </c>
      <c r="E14" s="80">
        <v>429391060.02999985</v>
      </c>
      <c r="F14" s="80">
        <v>426568797.35999995</v>
      </c>
      <c r="G14" s="81">
        <v>388758959.83999997</v>
      </c>
      <c r="H14" s="80">
        <v>23378609.429999985</v>
      </c>
      <c r="I14" s="85">
        <v>64010713.300000004</v>
      </c>
      <c r="J14" s="46"/>
      <c r="K14" s="74">
        <f t="shared" si="0"/>
        <v>0.9421319992606958</v>
      </c>
    </row>
    <row r="15" spans="1:11" ht="14.5" thickBot="1" x14ac:dyDescent="0.35">
      <c r="A15" s="84">
        <v>5</v>
      </c>
      <c r="B15" s="83" t="s">
        <v>49</v>
      </c>
      <c r="D15" s="86">
        <v>4000000</v>
      </c>
      <c r="E15" s="80">
        <v>0</v>
      </c>
      <c r="F15" s="80">
        <v>0</v>
      </c>
      <c r="G15" s="81">
        <v>0</v>
      </c>
      <c r="H15" s="80">
        <v>4000000</v>
      </c>
      <c r="I15" s="85">
        <v>4000000</v>
      </c>
      <c r="J15" s="46"/>
      <c r="K15" s="74">
        <f t="shared" si="0"/>
        <v>0</v>
      </c>
    </row>
    <row r="16" spans="1:11" ht="14.5" thickBot="1" x14ac:dyDescent="0.35">
      <c r="A16" s="73"/>
      <c r="B16" s="72" t="s">
        <v>48</v>
      </c>
      <c r="C16" s="71"/>
      <c r="D16" s="70">
        <f t="shared" ref="D16:I16" si="1">SUM(D11:D15)</f>
        <v>931355438.33000052</v>
      </c>
      <c r="E16" s="70">
        <f t="shared" si="1"/>
        <v>847233028.98000097</v>
      </c>
      <c r="F16" s="70">
        <f t="shared" si="1"/>
        <v>842874823.33000112</v>
      </c>
      <c r="G16" s="70">
        <f t="shared" si="1"/>
        <v>775685726.28000081</v>
      </c>
      <c r="H16" s="70">
        <f t="shared" si="1"/>
        <v>82374230.779999986</v>
      </c>
      <c r="I16" s="70">
        <f t="shared" si="1"/>
        <v>155669712.05000004</v>
      </c>
      <c r="J16" s="69"/>
      <c r="K16" s="68">
        <f t="shared" si="0"/>
        <v>0.90499801541004299</v>
      </c>
    </row>
    <row r="17" spans="1:11" ht="28.4" customHeight="1" x14ac:dyDescent="0.3">
      <c r="A17" s="84">
        <v>6</v>
      </c>
      <c r="B17" s="83" t="s">
        <v>47</v>
      </c>
      <c r="D17" s="82">
        <v>138844158.64999998</v>
      </c>
      <c r="E17" s="80">
        <v>117121817.29000001</v>
      </c>
      <c r="F17" s="80">
        <v>114317362.07999998</v>
      </c>
      <c r="G17" s="81">
        <v>78163016.849999994</v>
      </c>
      <c r="H17" s="80">
        <v>20809490.320000011</v>
      </c>
      <c r="I17" s="79">
        <v>60681141.799999997</v>
      </c>
      <c r="J17" s="46"/>
      <c r="K17" s="74">
        <f t="shared" si="0"/>
        <v>0.82335017325556026</v>
      </c>
    </row>
    <row r="18" spans="1:11" ht="14.5" thickBot="1" x14ac:dyDescent="0.35">
      <c r="A18" s="55">
        <v>7</v>
      </c>
      <c r="B18" s="54" t="s">
        <v>46</v>
      </c>
      <c r="D18" s="78">
        <v>412349692.34000009</v>
      </c>
      <c r="E18" s="76">
        <v>390830574.62999994</v>
      </c>
      <c r="F18" s="76">
        <v>357734237.44</v>
      </c>
      <c r="G18" s="77">
        <v>278724920.05999988</v>
      </c>
      <c r="H18" s="76">
        <v>21519117.70999999</v>
      </c>
      <c r="I18" s="75">
        <v>133624772.28000006</v>
      </c>
      <c r="J18" s="46"/>
      <c r="K18" s="74">
        <f t="shared" si="0"/>
        <v>0.86755063502031837</v>
      </c>
    </row>
    <row r="19" spans="1:11" ht="14.5" thickBot="1" x14ac:dyDescent="0.35">
      <c r="A19" s="73"/>
      <c r="B19" s="72" t="s">
        <v>45</v>
      </c>
      <c r="C19" s="71"/>
      <c r="D19" s="70">
        <f t="shared" ref="D19:I19" si="2">D17+D18</f>
        <v>551193850.99000001</v>
      </c>
      <c r="E19" s="70">
        <f t="shared" si="2"/>
        <v>507952391.91999996</v>
      </c>
      <c r="F19" s="70">
        <f t="shared" si="2"/>
        <v>472051599.51999998</v>
      </c>
      <c r="G19" s="70">
        <f t="shared" si="2"/>
        <v>356887936.90999985</v>
      </c>
      <c r="H19" s="70">
        <f t="shared" si="2"/>
        <v>42328608.030000001</v>
      </c>
      <c r="I19" s="70">
        <f t="shared" si="2"/>
        <v>194305914.08000004</v>
      </c>
      <c r="J19" s="69"/>
      <c r="K19" s="68">
        <f t="shared" si="0"/>
        <v>0.85641666479433232</v>
      </c>
    </row>
    <row r="20" spans="1:11" ht="28.4" customHeight="1" x14ac:dyDescent="0.3">
      <c r="A20" s="84">
        <v>8</v>
      </c>
      <c r="B20" s="83" t="s">
        <v>44</v>
      </c>
      <c r="D20" s="82">
        <v>214027253.03</v>
      </c>
      <c r="E20" s="80">
        <v>212375428.88999999</v>
      </c>
      <c r="F20" s="80">
        <v>212375428.88999999</v>
      </c>
      <c r="G20" s="81">
        <v>206734201.37</v>
      </c>
      <c r="H20" s="80">
        <v>1651824.14</v>
      </c>
      <c r="I20" s="79">
        <v>7293051.6600000001</v>
      </c>
      <c r="J20" s="46"/>
      <c r="K20" s="74">
        <f t="shared" si="0"/>
        <v>0.99228217847673594</v>
      </c>
    </row>
    <row r="21" spans="1:11" ht="18.75" customHeight="1" thickBot="1" x14ac:dyDescent="0.35">
      <c r="A21" s="55">
        <v>9</v>
      </c>
      <c r="B21" s="54" t="s">
        <v>43</v>
      </c>
      <c r="D21" s="78">
        <v>0</v>
      </c>
      <c r="E21" s="76">
        <v>0</v>
      </c>
      <c r="F21" s="76">
        <v>0</v>
      </c>
      <c r="G21" s="77">
        <v>0</v>
      </c>
      <c r="H21" s="76">
        <v>0</v>
      </c>
      <c r="I21" s="75">
        <v>0</v>
      </c>
      <c r="J21" s="46"/>
      <c r="K21" s="74">
        <f t="shared" si="0"/>
        <v>0</v>
      </c>
    </row>
    <row r="22" spans="1:11" ht="14.5" thickBot="1" x14ac:dyDescent="0.35">
      <c r="A22" s="73"/>
      <c r="B22" s="72" t="s">
        <v>42</v>
      </c>
      <c r="C22" s="71"/>
      <c r="D22" s="70">
        <f t="shared" ref="D22:I22" si="3">D20+D21</f>
        <v>214027253.03</v>
      </c>
      <c r="E22" s="70">
        <f t="shared" si="3"/>
        <v>212375428.88999999</v>
      </c>
      <c r="F22" s="70">
        <f t="shared" si="3"/>
        <v>212375428.88999999</v>
      </c>
      <c r="G22" s="70">
        <f t="shared" si="3"/>
        <v>206734201.37</v>
      </c>
      <c r="H22" s="70">
        <f t="shared" si="3"/>
        <v>1651824.14</v>
      </c>
      <c r="I22" s="70">
        <f t="shared" si="3"/>
        <v>7293051.6600000001</v>
      </c>
      <c r="J22" s="69"/>
      <c r="K22" s="68">
        <f t="shared" si="0"/>
        <v>0.99228217847673594</v>
      </c>
    </row>
    <row r="23" spans="1:11" ht="14" x14ac:dyDescent="0.3">
      <c r="A23" s="48"/>
      <c r="B23" s="48"/>
      <c r="D23" s="67"/>
      <c r="E23" s="65"/>
      <c r="F23" s="65"/>
      <c r="G23" s="66"/>
      <c r="H23" s="65"/>
      <c r="I23" s="64"/>
      <c r="J23" s="46"/>
      <c r="K23" s="63"/>
    </row>
    <row r="24" spans="1:11" ht="13" thickBot="1" x14ac:dyDescent="0.3">
      <c r="D24" s="44"/>
      <c r="E24" s="44"/>
      <c r="F24" s="44"/>
      <c r="G24" s="44"/>
      <c r="H24" s="44"/>
      <c r="I24" s="44"/>
      <c r="J24" s="44"/>
      <c r="K24" s="43"/>
    </row>
    <row r="25" spans="1:11" ht="20.5" thickBot="1" x14ac:dyDescent="0.3">
      <c r="B25" s="42" t="str">
        <f>"Total de "&amp;A7</f>
        <v>Total de despeses</v>
      </c>
      <c r="D25" s="62">
        <f t="shared" ref="D25:I25" si="4">D16+D19+D22</f>
        <v>1696576542.3500006</v>
      </c>
      <c r="E25" s="62">
        <f t="shared" si="4"/>
        <v>1567560849.7900009</v>
      </c>
      <c r="F25" s="62">
        <f t="shared" si="4"/>
        <v>1527301851.7400012</v>
      </c>
      <c r="G25" s="62">
        <f t="shared" si="4"/>
        <v>1339307864.5600004</v>
      </c>
      <c r="H25" s="62">
        <f t="shared" si="4"/>
        <v>126354662.94999999</v>
      </c>
      <c r="I25" s="62">
        <f t="shared" si="4"/>
        <v>357268677.79000014</v>
      </c>
      <c r="J25" s="41"/>
      <c r="K25" s="61">
        <f>IF(D25=0,0,F25/D25)</f>
        <v>0.90022572728989292</v>
      </c>
    </row>
    <row r="26" spans="1:11" x14ac:dyDescent="0.25">
      <c r="I26" s="44"/>
      <c r="J26" s="44"/>
      <c r="K26" s="44"/>
    </row>
    <row r="27" spans="1:11" x14ac:dyDescent="0.25">
      <c r="I27" s="44" t="s">
        <v>41</v>
      </c>
      <c r="J27" s="44"/>
      <c r="K27" s="44"/>
    </row>
    <row r="30" spans="1:11" ht="32.5" x14ac:dyDescent="0.65">
      <c r="A30" s="60"/>
      <c r="I30" s="44"/>
      <c r="J30" s="44"/>
      <c r="K30" s="44"/>
    </row>
    <row r="31" spans="1:11" ht="20.149999999999999" customHeight="1" x14ac:dyDescent="0.65">
      <c r="A31" s="60"/>
      <c r="I31" s="44"/>
      <c r="J31" s="44"/>
      <c r="K31" s="44"/>
    </row>
    <row r="32" spans="1:11" ht="40.4" customHeight="1" x14ac:dyDescent="0.35">
      <c r="A32" s="116"/>
      <c r="B32" s="117"/>
      <c r="D32" s="59"/>
      <c r="E32" s="59"/>
      <c r="F32" s="59"/>
      <c r="G32" s="59"/>
      <c r="H32" s="59"/>
      <c r="I32" s="58"/>
      <c r="J32" s="58"/>
      <c r="K32" s="57"/>
    </row>
    <row r="33" spans="1:11" ht="20.149999999999999" customHeight="1" x14ac:dyDescent="0.25">
      <c r="A33" s="117"/>
      <c r="B33" s="117"/>
      <c r="D33" s="56"/>
      <c r="E33" s="56"/>
      <c r="F33" s="56"/>
      <c r="G33" s="56"/>
      <c r="H33" s="56"/>
      <c r="I33" s="56"/>
      <c r="J33" s="56"/>
      <c r="K33" s="56"/>
    </row>
    <row r="34" spans="1:11" ht="28.4" customHeight="1" x14ac:dyDescent="0.3">
      <c r="A34" s="55"/>
      <c r="B34" s="54"/>
      <c r="D34" s="47"/>
      <c r="E34" s="47"/>
      <c r="F34" s="47"/>
      <c r="G34" s="47"/>
      <c r="H34" s="47"/>
      <c r="I34" s="46"/>
      <c r="J34" s="46"/>
      <c r="K34" s="45"/>
    </row>
    <row r="35" spans="1:11" ht="14" x14ac:dyDescent="0.3">
      <c r="A35" s="55"/>
      <c r="B35" s="54"/>
      <c r="D35" s="47"/>
      <c r="E35" s="47"/>
      <c r="F35" s="47"/>
      <c r="G35" s="47"/>
      <c r="H35" s="47"/>
      <c r="I35" s="46"/>
      <c r="J35" s="46"/>
      <c r="K35" s="45"/>
    </row>
    <row r="36" spans="1:11" ht="14" x14ac:dyDescent="0.3">
      <c r="A36" s="55"/>
      <c r="B36" s="54"/>
      <c r="D36" s="47"/>
      <c r="E36" s="47"/>
      <c r="F36" s="47"/>
      <c r="G36" s="47"/>
      <c r="H36" s="47"/>
      <c r="I36" s="46"/>
      <c r="J36" s="46"/>
      <c r="K36" s="45"/>
    </row>
    <row r="37" spans="1:11" ht="14" x14ac:dyDescent="0.3">
      <c r="A37" s="55"/>
      <c r="B37" s="54"/>
      <c r="D37" s="47"/>
      <c r="E37" s="47"/>
      <c r="F37" s="47"/>
      <c r="G37" s="47"/>
      <c r="H37" s="47"/>
      <c r="I37" s="46"/>
      <c r="J37" s="46"/>
      <c r="K37" s="45"/>
    </row>
    <row r="38" spans="1:11" ht="14" x14ac:dyDescent="0.3">
      <c r="A38" s="53"/>
      <c r="B38" s="52"/>
      <c r="C38" s="51"/>
      <c r="D38" s="50"/>
      <c r="E38" s="50"/>
      <c r="F38" s="50"/>
      <c r="G38" s="50"/>
      <c r="H38" s="50"/>
      <c r="I38" s="50"/>
      <c r="J38" s="50"/>
      <c r="K38" s="49"/>
    </row>
    <row r="39" spans="1:11" ht="28.4" customHeight="1" x14ac:dyDescent="0.3">
      <c r="A39" s="55"/>
      <c r="B39" s="54"/>
      <c r="D39" s="47"/>
      <c r="E39" s="47"/>
      <c r="F39" s="47"/>
      <c r="G39" s="47"/>
      <c r="H39" s="47"/>
      <c r="I39" s="46"/>
      <c r="J39" s="46"/>
      <c r="K39" s="45"/>
    </row>
    <row r="40" spans="1:11" ht="14" x14ac:dyDescent="0.3">
      <c r="A40" s="55"/>
      <c r="B40" s="54"/>
      <c r="D40" s="47"/>
      <c r="E40" s="47"/>
      <c r="F40" s="47"/>
      <c r="G40" s="47"/>
      <c r="H40" s="47"/>
      <c r="I40" s="46"/>
      <c r="J40" s="46"/>
      <c r="K40" s="45"/>
    </row>
    <row r="41" spans="1:11" ht="14" x14ac:dyDescent="0.3">
      <c r="A41" s="53"/>
      <c r="B41" s="52"/>
      <c r="C41" s="51"/>
      <c r="D41" s="50"/>
      <c r="E41" s="50"/>
      <c r="F41" s="50"/>
      <c r="G41" s="50"/>
      <c r="H41" s="50"/>
      <c r="I41" s="50"/>
      <c r="J41" s="50"/>
      <c r="K41" s="49"/>
    </row>
    <row r="42" spans="1:11" ht="28.4" customHeight="1" x14ac:dyDescent="0.3">
      <c r="A42" s="55"/>
      <c r="B42" s="54"/>
      <c r="D42" s="47"/>
      <c r="E42" s="47"/>
      <c r="F42" s="47"/>
      <c r="G42" s="47"/>
      <c r="H42" s="47"/>
      <c r="I42" s="46"/>
      <c r="J42" s="46"/>
      <c r="K42" s="45"/>
    </row>
    <row r="43" spans="1:11" ht="18.75" customHeight="1" x14ac:dyDescent="0.3">
      <c r="A43" s="55"/>
      <c r="B43" s="54"/>
      <c r="D43" s="47"/>
      <c r="E43" s="47"/>
      <c r="F43" s="47"/>
      <c r="G43" s="47"/>
      <c r="H43" s="47"/>
      <c r="I43" s="46"/>
      <c r="J43" s="46"/>
      <c r="K43" s="45"/>
    </row>
    <row r="44" spans="1:11" ht="14" x14ac:dyDescent="0.3">
      <c r="A44" s="53"/>
      <c r="B44" s="52"/>
      <c r="C44" s="51"/>
      <c r="D44" s="50"/>
      <c r="E44" s="50"/>
      <c r="F44" s="50"/>
      <c r="G44" s="50"/>
      <c r="H44" s="50"/>
      <c r="I44" s="50"/>
      <c r="J44" s="50"/>
      <c r="K44" s="49"/>
    </row>
    <row r="45" spans="1:11" ht="14" x14ac:dyDescent="0.3">
      <c r="A45" s="48"/>
      <c r="B45" s="48"/>
      <c r="D45" s="47"/>
      <c r="E45" s="47"/>
      <c r="F45" s="47"/>
      <c r="G45" s="47"/>
      <c r="H45" s="47"/>
      <c r="I45" s="46"/>
      <c r="J45" s="46"/>
      <c r="K45" s="45"/>
    </row>
    <row r="46" spans="1:11" x14ac:dyDescent="0.25">
      <c r="D46" s="44"/>
      <c r="E46" s="44"/>
      <c r="F46" s="44"/>
      <c r="G46" s="44"/>
      <c r="H46" s="44"/>
      <c r="I46" s="44"/>
      <c r="J46" s="44"/>
      <c r="K46" s="43"/>
    </row>
    <row r="47" spans="1:11" ht="20" x14ac:dyDescent="0.25">
      <c r="B47" s="42"/>
      <c r="D47" s="41"/>
      <c r="E47" s="41"/>
      <c r="F47" s="41"/>
      <c r="G47" s="41"/>
      <c r="H47" s="41"/>
      <c r="I47" s="41"/>
      <c r="J47" s="41"/>
      <c r="K47" s="40"/>
    </row>
    <row r="70" spans="11:11" x14ac:dyDescent="0.25">
      <c r="K70" s="34" t="str">
        <f>extraccio</f>
        <v/>
      </c>
    </row>
  </sheetData>
  <sheetProtection algorithmName="SHA-512" hashValue="sT4A9lqNufu3vA4kQsFZrA3kTN/4UVsJZLi69u5nc+eT/kBvk3o1aCNho+JB87Z4ktfJ6OkPs6bQ07g40cDHCw==" saltValue="zkKGnDmnI/QJWXokzlfpSA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B346-7081-47AB-B332-7D28B44A739F}">
  <sheetPr codeName="Hoja35"/>
  <dimension ref="B1:L84"/>
  <sheetViews>
    <sheetView showGridLines="0" zoomScale="90" zoomScaleNormal="90" workbookViewId="0">
      <selection activeCell="M37" sqref="M37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39" t="s">
        <v>40</v>
      </c>
    </row>
    <row r="2" spans="11:12" ht="13" x14ac:dyDescent="0.3">
      <c r="K2" s="38"/>
      <c r="L2" s="37" t="s">
        <v>89</v>
      </c>
    </row>
    <row r="28" spans="2:11" ht="13" thickBot="1" x14ac:dyDescent="0.3"/>
    <row r="29" spans="2:11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57" spans="2:11" ht="13" thickBo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2:1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84" spans="12:12" x14ac:dyDescent="0.25">
      <c r="L84" s="34" t="str">
        <f>extraccio</f>
        <v/>
      </c>
    </row>
  </sheetData>
  <sheetProtection algorithmName="SHA-512" hashValue="ujvfwTQhmZcDcJiuphK3iV52pR2/py0lEyO3uXvJrdiqxqLaR08Y31qZW9i5ZQIfkBK9fagpu6uM+LF82LKlyA==" saltValue="Y3TSZRLG1rdIefdMSp/qhg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F319-D68A-4CFF-81ED-1ADEDF752659}">
  <sheetPr codeName="Hoja121"/>
  <dimension ref="B1:L84"/>
  <sheetViews>
    <sheetView showGridLines="0" zoomScale="90" zoomScaleNormal="90" workbookViewId="0">
      <selection activeCell="O13" sqref="O13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39" t="s">
        <v>40</v>
      </c>
    </row>
    <row r="2" spans="11:12" ht="13" x14ac:dyDescent="0.3">
      <c r="K2" s="38"/>
      <c r="L2" s="37" t="s">
        <v>89</v>
      </c>
    </row>
    <row r="29" spans="2:11" ht="13" thickBo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2:11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57" spans="2:11" ht="13" thickBo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2:1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84" spans="12:12" x14ac:dyDescent="0.25">
      <c r="L84" s="34" t="str">
        <f>extraccio</f>
        <v/>
      </c>
    </row>
  </sheetData>
  <sheetProtection algorithmName="SHA-512" hashValue="7cAr1MdywqUGWE+FLNLLIaDA+DpeJSF9F2ap39wXkc0WV2Qe1NeHkKuSTL58fCs76ptSZ3doVzi8L/zWXDZXDg==" saltValue="sA9aiZN32pB9EShk7k7SIQ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91CD-16A4-4B29-98C4-B192B29A2D1B}">
  <sheetPr codeName="Hoja31"/>
  <dimension ref="A1:J58"/>
  <sheetViews>
    <sheetView showGridLines="0" zoomScale="80" zoomScaleNormal="80" workbookViewId="0">
      <pane ySplit="4" topLeftCell="A5" activePane="bottomLeft" state="frozen"/>
      <selection activeCell="H54" sqref="H54"/>
      <selection pane="bottomLeft" activeCell="D15" sqref="D15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5" customFormat="1" ht="60.65" customHeight="1" x14ac:dyDescent="0.35">
      <c r="G1" s="33" t="s">
        <v>89</v>
      </c>
    </row>
    <row r="2" spans="1:10" x14ac:dyDescent="0.25">
      <c r="A2" s="4"/>
      <c r="B2" s="4"/>
      <c r="C2" s="4"/>
      <c r="D2" s="4"/>
      <c r="E2" s="4"/>
    </row>
    <row r="3" spans="1:10" s="5" customFormat="1" ht="32.5" x14ac:dyDescent="0.65">
      <c r="A3" s="6" t="s">
        <v>39</v>
      </c>
    </row>
    <row r="4" spans="1:10" x14ac:dyDescent="0.25">
      <c r="A4" s="4"/>
      <c r="B4" s="4"/>
      <c r="C4" s="4"/>
      <c r="D4" s="4"/>
      <c r="E4" s="4"/>
    </row>
    <row r="5" spans="1:10" x14ac:dyDescent="0.25">
      <c r="A5" s="4"/>
      <c r="B5" s="4"/>
      <c r="C5" s="4"/>
      <c r="D5" s="4"/>
      <c r="E5" s="4"/>
    </row>
    <row r="6" spans="1:10" ht="20" x14ac:dyDescent="0.4">
      <c r="A6" s="3" t="s">
        <v>38</v>
      </c>
    </row>
    <row r="7" spans="1:10" x14ac:dyDescent="0.25">
      <c r="A7" s="4"/>
      <c r="B7" s="4"/>
      <c r="C7" s="4"/>
      <c r="D7" s="4"/>
      <c r="E7" s="4"/>
    </row>
    <row r="8" spans="1:10" ht="20.149999999999999" customHeight="1" thickBot="1" x14ac:dyDescent="0.3">
      <c r="A8" s="2"/>
      <c r="B8" s="1" t="s">
        <v>37</v>
      </c>
      <c r="C8" s="1" t="s">
        <v>36</v>
      </c>
      <c r="D8" s="1" t="s">
        <v>35</v>
      </c>
      <c r="E8" s="1" t="s">
        <v>34</v>
      </c>
      <c r="F8" s="1" t="s">
        <v>33</v>
      </c>
    </row>
    <row r="9" spans="1:10" ht="25.4" customHeight="1" thickBot="1" x14ac:dyDescent="0.3">
      <c r="A9" s="7"/>
      <c r="B9" s="11">
        <f>[1]DadesPIngressos!B16/1000000</f>
        <v>1308.585</v>
      </c>
      <c r="C9" s="10">
        <f>[1]DadesPIngressos!D16/1000000</f>
        <v>1696.5765423500002</v>
      </c>
      <c r="D9" s="10">
        <f>[1]DadesPIngressos!E16/1000000</f>
        <v>1375.7733254500001</v>
      </c>
      <c r="E9" s="10">
        <f>[1]DadesPIngressos!G16/1000000</f>
        <v>1340.21609502</v>
      </c>
      <c r="F9" s="9">
        <f>[1]DadesPIngressos!H16/1000000</f>
        <v>35.55723042999999</v>
      </c>
    </row>
    <row r="10" spans="1:10" ht="13" thickTop="1" x14ac:dyDescent="0.25">
      <c r="A10" s="4"/>
      <c r="B10" s="4"/>
      <c r="C10" s="4"/>
      <c r="D10" s="4"/>
      <c r="E10" s="4"/>
    </row>
    <row r="11" spans="1:10" x14ac:dyDescent="0.25">
      <c r="A11" s="4"/>
      <c r="B11" s="4"/>
      <c r="C11" s="4"/>
      <c r="D11" s="4"/>
      <c r="E11" s="4"/>
    </row>
    <row r="12" spans="1:10" ht="20" x14ac:dyDescent="0.4">
      <c r="A12" s="3" t="s">
        <v>32</v>
      </c>
    </row>
    <row r="13" spans="1:10" x14ac:dyDescent="0.25">
      <c r="A13" s="4"/>
      <c r="B13" s="4"/>
      <c r="C13" s="4"/>
      <c r="D13" s="4"/>
      <c r="E13" s="4"/>
    </row>
    <row r="14" spans="1:10" ht="20.149999999999999" customHeight="1" thickBot="1" x14ac:dyDescent="0.3">
      <c r="A14" s="2"/>
      <c r="B14" s="32">
        <v>1</v>
      </c>
      <c r="C14" s="32">
        <v>2</v>
      </c>
      <c r="D14" s="32">
        <v>3</v>
      </c>
      <c r="E14" s="32">
        <v>4</v>
      </c>
      <c r="F14" s="32">
        <v>5</v>
      </c>
      <c r="G14" s="32">
        <v>6</v>
      </c>
      <c r="H14" s="32">
        <v>7</v>
      </c>
      <c r="I14" s="32">
        <v>8</v>
      </c>
      <c r="J14" s="32">
        <v>9</v>
      </c>
    </row>
    <row r="15" spans="1:10" ht="25.4" customHeight="1" x14ac:dyDescent="0.25">
      <c r="A15" s="31" t="s">
        <v>32</v>
      </c>
      <c r="B15" s="30">
        <f>[1]DadesPIngressos!E6</f>
        <v>216212199.41999999</v>
      </c>
      <c r="C15" s="29">
        <f>[1]DadesPIngressos!E7</f>
        <v>108631244.59999999</v>
      </c>
      <c r="D15" s="29">
        <f>[1]DadesPIngressos!E8</f>
        <v>9803724.3300000038</v>
      </c>
      <c r="E15" s="29">
        <f>[1]DadesPIngressos!E9</f>
        <v>806997534.29000008</v>
      </c>
      <c r="F15" s="29">
        <f>[1]DadesPIngressos!E10</f>
        <v>9470387.9900000002</v>
      </c>
      <c r="G15" s="29">
        <f>[1]DadesPIngressos!E11</f>
        <v>2337113.3800000004</v>
      </c>
      <c r="H15" s="29">
        <f>[1]DadesPIngressos!E12</f>
        <v>2521027.6099999994</v>
      </c>
      <c r="I15" s="29">
        <f>[1]DadesPIngressos!E13</f>
        <v>219800093.82999998</v>
      </c>
      <c r="J15" s="28">
        <f>[1]DadesPIngressos!E14</f>
        <v>0</v>
      </c>
    </row>
    <row r="16" spans="1:10" ht="25.4" customHeight="1" x14ac:dyDescent="0.25">
      <c r="A16" s="27" t="s">
        <v>31</v>
      </c>
      <c r="B16" s="26">
        <f>[1]DadesPIngressos!D6</f>
        <v>194955000</v>
      </c>
      <c r="C16" s="25">
        <f>[1]DadesPIngressos!D7</f>
        <v>108530000</v>
      </c>
      <c r="D16" s="25">
        <f>[1]DadesPIngressos!D8</f>
        <v>5815680</v>
      </c>
      <c r="E16" s="25">
        <f>[1]DadesPIngressos!D9</f>
        <v>805909976.76000011</v>
      </c>
      <c r="F16" s="25">
        <f>[1]DadesPIngressos!D10</f>
        <v>11013760</v>
      </c>
      <c r="G16" s="25">
        <f>[1]DadesPIngressos!D11</f>
        <v>0</v>
      </c>
      <c r="H16" s="25">
        <f>[1]DadesPIngressos!D12</f>
        <v>4025000</v>
      </c>
      <c r="I16" s="25">
        <f>[1]DadesPIngressos!D13</f>
        <v>566327125.58999991</v>
      </c>
      <c r="J16" s="24">
        <f>[1]DadesPIngressos!D14</f>
        <v>0</v>
      </c>
    </row>
    <row r="17" spans="1:10" ht="25.4" customHeight="1" x14ac:dyDescent="0.25">
      <c r="A17" s="27" t="s">
        <v>30</v>
      </c>
      <c r="B17" s="26">
        <f t="shared" ref="B17:J17" si="0">B15/1000000</f>
        <v>216.21219941999999</v>
      </c>
      <c r="C17" s="25">
        <f t="shared" si="0"/>
        <v>108.63124459999999</v>
      </c>
      <c r="D17" s="25">
        <f t="shared" si="0"/>
        <v>9.8037243300000032</v>
      </c>
      <c r="E17" s="25">
        <f t="shared" si="0"/>
        <v>806.99753429000009</v>
      </c>
      <c r="F17" s="25">
        <f t="shared" si="0"/>
        <v>9.4703879900000008</v>
      </c>
      <c r="G17" s="25">
        <f t="shared" si="0"/>
        <v>2.3371133800000004</v>
      </c>
      <c r="H17" s="25">
        <f t="shared" si="0"/>
        <v>2.5210276099999995</v>
      </c>
      <c r="I17" s="25">
        <f t="shared" si="0"/>
        <v>219.80009382999998</v>
      </c>
      <c r="J17" s="24">
        <f t="shared" si="0"/>
        <v>0</v>
      </c>
    </row>
    <row r="18" spans="1:10" ht="25.4" customHeight="1" thickBot="1" x14ac:dyDescent="0.3">
      <c r="A18" s="18" t="s">
        <v>29</v>
      </c>
      <c r="B18" s="23">
        <f t="shared" ref="B18:J18" si="1">B16/1000000</f>
        <v>194.95500000000001</v>
      </c>
      <c r="C18" s="22">
        <f t="shared" si="1"/>
        <v>108.53</v>
      </c>
      <c r="D18" s="22">
        <f t="shared" si="1"/>
        <v>5.8156800000000004</v>
      </c>
      <c r="E18" s="22">
        <f t="shared" si="1"/>
        <v>805.90997676000006</v>
      </c>
      <c r="F18" s="22">
        <f t="shared" si="1"/>
        <v>11.01376</v>
      </c>
      <c r="G18" s="22">
        <f t="shared" si="1"/>
        <v>0</v>
      </c>
      <c r="H18" s="22">
        <f t="shared" si="1"/>
        <v>4.0250000000000004</v>
      </c>
      <c r="I18" s="22">
        <f t="shared" si="1"/>
        <v>566.32712558999992</v>
      </c>
      <c r="J18" s="21">
        <f t="shared" si="1"/>
        <v>0</v>
      </c>
    </row>
    <row r="19" spans="1:10" ht="13" thickTop="1" x14ac:dyDescent="0.25"/>
    <row r="21" spans="1:10" ht="20" x14ac:dyDescent="0.4">
      <c r="A21" s="3" t="s">
        <v>28</v>
      </c>
    </row>
    <row r="22" spans="1:10" x14ac:dyDescent="0.25">
      <c r="A22" s="4"/>
      <c r="B22" s="4"/>
      <c r="C22" s="4"/>
      <c r="D22" s="4"/>
      <c r="E22" s="4"/>
    </row>
    <row r="23" spans="1:10" ht="25.4" customHeight="1" x14ac:dyDescent="0.25">
      <c r="A23" s="20" t="s">
        <v>27</v>
      </c>
      <c r="B23" s="19">
        <f>E9</f>
        <v>1340.21609502</v>
      </c>
    </row>
    <row r="24" spans="1:10" ht="25.4" customHeight="1" thickBot="1" x14ac:dyDescent="0.3">
      <c r="A24" s="18" t="s">
        <v>26</v>
      </c>
      <c r="B24" s="17">
        <f>F9</f>
        <v>35.55723042999999</v>
      </c>
    </row>
    <row r="25" spans="1:10" ht="13" thickTop="1" x14ac:dyDescent="0.25"/>
    <row r="27" spans="1:10" ht="20" x14ac:dyDescent="0.4">
      <c r="A27" s="3" t="s">
        <v>0</v>
      </c>
    </row>
    <row r="28" spans="1:10" x14ac:dyDescent="0.25">
      <c r="A28" s="4"/>
      <c r="B28" s="4"/>
      <c r="C28" s="4"/>
      <c r="D28" s="4"/>
      <c r="E28" s="4"/>
    </row>
    <row r="29" spans="1:10" ht="20.149999999999999" customHeight="1" thickBot="1" x14ac:dyDescent="0.3">
      <c r="A29" s="2"/>
      <c r="B29" s="1" t="s">
        <v>25</v>
      </c>
      <c r="C29" s="1" t="s">
        <v>24</v>
      </c>
      <c r="D29" s="1" t="s">
        <v>23</v>
      </c>
      <c r="E29" s="1" t="s">
        <v>22</v>
      </c>
      <c r="F29" s="1" t="s">
        <v>3</v>
      </c>
      <c r="G29" s="1" t="s">
        <v>21</v>
      </c>
    </row>
    <row r="30" spans="1:10" ht="25.4" customHeight="1" thickBot="1" x14ac:dyDescent="0.3">
      <c r="A30" s="7"/>
      <c r="B30" s="11">
        <f>[1]DadesPDespeses!B16/1000000</f>
        <v>1308.5850000000005</v>
      </c>
      <c r="C30" s="10">
        <f>[1]DadesPDespeses!D16/1000000</f>
        <v>1696.5765423500006</v>
      </c>
      <c r="D30" s="10">
        <f>[1]DadesPDespeses!G16/1000000</f>
        <v>1527.3018517400012</v>
      </c>
      <c r="E30" s="10">
        <f>[1]DadesPDespeses!H16/1000000</f>
        <v>1339.307864560001</v>
      </c>
      <c r="F30" s="10">
        <f>[1]DadesPDespeses!I16/1000000</f>
        <v>1338.2736210500007</v>
      </c>
      <c r="G30" s="9">
        <f>[1]DadesPDespeses!J16/1000000</f>
        <v>1.03424351</v>
      </c>
    </row>
    <row r="33" spans="1:10" ht="20" x14ac:dyDescent="0.4">
      <c r="A33" s="3" t="s">
        <v>20</v>
      </c>
    </row>
    <row r="34" spans="1:10" x14ac:dyDescent="0.25">
      <c r="A34" s="4"/>
      <c r="B34" s="4"/>
      <c r="C34" s="4"/>
      <c r="D34" s="4"/>
      <c r="E34" s="4"/>
    </row>
    <row r="35" spans="1:10" ht="20.149999999999999" customHeight="1" thickBot="1" x14ac:dyDescent="0.3">
      <c r="A35" s="2"/>
      <c r="B35" s="32">
        <v>1</v>
      </c>
      <c r="C35" s="32">
        <v>2</v>
      </c>
      <c r="D35" s="32">
        <v>3</v>
      </c>
      <c r="E35" s="32">
        <v>4</v>
      </c>
      <c r="F35" s="32">
        <v>5</v>
      </c>
      <c r="G35" s="32">
        <v>6</v>
      </c>
      <c r="H35" s="32">
        <v>7</v>
      </c>
      <c r="I35" s="32">
        <v>8</v>
      </c>
      <c r="J35" s="32">
        <v>9</v>
      </c>
    </row>
    <row r="36" spans="1:10" ht="25.4" customHeight="1" x14ac:dyDescent="0.25">
      <c r="A36" s="31" t="s">
        <v>19</v>
      </c>
      <c r="B36" s="30">
        <f>[1]DadesPDespeses!G6</f>
        <v>262466575.73000073</v>
      </c>
      <c r="C36" s="29">
        <f>[1]DadesPDespeses!G7</f>
        <v>153792727.37000033</v>
      </c>
      <c r="D36" s="29">
        <f>[1]DadesPDespeses!G8</f>
        <v>46722.869999999995</v>
      </c>
      <c r="E36" s="29">
        <f>[1]DadesPDespeses!G9</f>
        <v>426568797.35999995</v>
      </c>
      <c r="F36" s="29">
        <f>[1]DadesPDespeses!G10</f>
        <v>0</v>
      </c>
      <c r="G36" s="29">
        <f>[1]DadesPDespeses!G11</f>
        <v>114317362.07999998</v>
      </c>
      <c r="H36" s="29">
        <f>[1]DadesPDespeses!G12</f>
        <v>357734237.44</v>
      </c>
      <c r="I36" s="29">
        <f>[1]DadesPDespeses!G13</f>
        <v>212375428.88999999</v>
      </c>
      <c r="J36" s="28">
        <f>[1]DadesPDespeses!G14</f>
        <v>0</v>
      </c>
    </row>
    <row r="37" spans="1:10" ht="25.4" customHeight="1" x14ac:dyDescent="0.25">
      <c r="A37" s="27" t="s">
        <v>18</v>
      </c>
      <c r="B37" s="26">
        <f>[1]DadesPDespeses!D6</f>
        <v>298283230.34000063</v>
      </c>
      <c r="C37" s="25">
        <f>[1]DadesPDespeses!D7</f>
        <v>176191534.84999987</v>
      </c>
      <c r="D37" s="25">
        <f>[1]DadesPDespeses!D8</f>
        <v>111000</v>
      </c>
      <c r="E37" s="25">
        <f>[1]DadesPDespeses!D9</f>
        <v>452769673.13999999</v>
      </c>
      <c r="F37" s="25">
        <f>[1]DadesPDespeses!D10</f>
        <v>4000000</v>
      </c>
      <c r="G37" s="25">
        <f>[1]DadesPDespeses!D11</f>
        <v>138844158.64999998</v>
      </c>
      <c r="H37" s="25">
        <f>[1]DadesPDespeses!D12</f>
        <v>412349692.34000009</v>
      </c>
      <c r="I37" s="25">
        <f>[1]DadesPDespeses!D13</f>
        <v>214027253.03</v>
      </c>
      <c r="J37" s="24">
        <f>[1]DadesPDespeses!D14</f>
        <v>0</v>
      </c>
    </row>
    <row r="38" spans="1:10" ht="25.4" customHeight="1" x14ac:dyDescent="0.25">
      <c r="A38" s="27" t="s">
        <v>17</v>
      </c>
      <c r="B38" s="26">
        <f t="shared" ref="B38:J38" si="2">B36/1000000</f>
        <v>262.46657573000073</v>
      </c>
      <c r="C38" s="25">
        <f t="shared" si="2"/>
        <v>153.79272737000034</v>
      </c>
      <c r="D38" s="25">
        <f t="shared" si="2"/>
        <v>4.6722869999999993E-2</v>
      </c>
      <c r="E38" s="25">
        <f t="shared" si="2"/>
        <v>426.56879735999996</v>
      </c>
      <c r="F38" s="25">
        <f t="shared" si="2"/>
        <v>0</v>
      </c>
      <c r="G38" s="25">
        <f t="shared" si="2"/>
        <v>114.31736207999998</v>
      </c>
      <c r="H38" s="25">
        <f t="shared" si="2"/>
        <v>357.73423744000002</v>
      </c>
      <c r="I38" s="25">
        <f t="shared" si="2"/>
        <v>212.37542888999999</v>
      </c>
      <c r="J38" s="24">
        <f t="shared" si="2"/>
        <v>0</v>
      </c>
    </row>
    <row r="39" spans="1:10" ht="25.4" customHeight="1" thickBot="1" x14ac:dyDescent="0.3">
      <c r="A39" s="18" t="s">
        <v>16</v>
      </c>
      <c r="B39" s="23">
        <f t="shared" ref="B39:J39" si="3">B37/1000000</f>
        <v>298.28323034000061</v>
      </c>
      <c r="C39" s="22">
        <f t="shared" si="3"/>
        <v>176.19153484999987</v>
      </c>
      <c r="D39" s="22">
        <f t="shared" si="3"/>
        <v>0.111</v>
      </c>
      <c r="E39" s="22">
        <f t="shared" si="3"/>
        <v>452.76967314000001</v>
      </c>
      <c r="F39" s="22">
        <f t="shared" si="3"/>
        <v>4</v>
      </c>
      <c r="G39" s="22">
        <f t="shared" si="3"/>
        <v>138.84415864999997</v>
      </c>
      <c r="H39" s="22">
        <f t="shared" si="3"/>
        <v>412.3496923400001</v>
      </c>
      <c r="I39" s="22">
        <f t="shared" si="3"/>
        <v>214.02725303</v>
      </c>
      <c r="J39" s="21">
        <f t="shared" si="3"/>
        <v>0</v>
      </c>
    </row>
    <row r="40" spans="1:10" ht="13" thickTop="1" x14ac:dyDescent="0.25"/>
    <row r="42" spans="1:10" ht="20" x14ac:dyDescent="0.4">
      <c r="A42" s="3" t="s">
        <v>15</v>
      </c>
    </row>
    <row r="43" spans="1:10" x14ac:dyDescent="0.25">
      <c r="A43" s="4"/>
      <c r="B43" s="4"/>
      <c r="C43" s="4"/>
      <c r="D43" s="4"/>
      <c r="E43" s="4"/>
    </row>
    <row r="44" spans="1:10" ht="25.4" customHeight="1" x14ac:dyDescent="0.25">
      <c r="A44" s="20" t="s">
        <v>15</v>
      </c>
      <c r="B44" s="19">
        <f>F30</f>
        <v>1338.2736210500007</v>
      </c>
    </row>
    <row r="45" spans="1:10" ht="25.4" customHeight="1" thickBot="1" x14ac:dyDescent="0.3">
      <c r="A45" s="18" t="s">
        <v>14</v>
      </c>
      <c r="B45" s="17">
        <f>G30</f>
        <v>1.03424351</v>
      </c>
    </row>
    <row r="46" spans="1:10" ht="13" thickTop="1" x14ac:dyDescent="0.25"/>
    <row r="48" spans="1:10" ht="20" x14ac:dyDescent="0.4">
      <c r="A48" s="3" t="s">
        <v>13</v>
      </c>
      <c r="H48" s="16"/>
    </row>
    <row r="50" spans="1:8" ht="20.149999999999999" customHeight="1" thickBot="1" x14ac:dyDescent="0.3">
      <c r="A50" s="2"/>
      <c r="B50" s="1" t="s">
        <v>12</v>
      </c>
      <c r="C50" s="1" t="s">
        <v>11</v>
      </c>
      <c r="D50" s="1" t="s">
        <v>10</v>
      </c>
      <c r="E50" s="15" t="s">
        <v>9</v>
      </c>
      <c r="F50" s="15" t="s">
        <v>8</v>
      </c>
      <c r="G50" s="8" t="s">
        <v>7</v>
      </c>
      <c r="H50" s="14" t="s">
        <v>6</v>
      </c>
    </row>
    <row r="51" spans="1:8" ht="25.4" customHeight="1" thickBot="1" x14ac:dyDescent="0.3">
      <c r="A51" s="7"/>
      <c r="B51" s="11">
        <f>[1]DadesPIngressos!G32/1000000</f>
        <v>34.600041890000007</v>
      </c>
      <c r="C51" s="10">
        <f>[1]DadesPIngressos!F32/1000000</f>
        <v>21.401322690000004</v>
      </c>
      <c r="D51" s="10">
        <f>[1]DadesPIngressos!E32/1000000</f>
        <v>56.001364579999994</v>
      </c>
      <c r="E51" s="10">
        <f>[1]DadesPIngressos!D32/1000000</f>
        <v>5.1140098600000004</v>
      </c>
      <c r="F51" s="13">
        <f>[1]DadesPIngressos!C32/1000000</f>
        <v>10.175682810000003</v>
      </c>
      <c r="G51" s="9">
        <f>IF(AND(any=2025,mes=12),[1]PendentRecaptiPagam!E17/1000000,"ERROR")</f>
        <v>50.939691630000006</v>
      </c>
      <c r="H51" s="12" t="str">
        <f>IF(G51+F51-E51=D51,"ok","error")</f>
        <v>ok</v>
      </c>
    </row>
    <row r="52" spans="1:8" ht="13" thickTop="1" x14ac:dyDescent="0.25"/>
    <row r="54" spans="1:8" ht="20" x14ac:dyDescent="0.4">
      <c r="A54" s="3" t="s">
        <v>5</v>
      </c>
    </row>
    <row r="55" spans="1:8" x14ac:dyDescent="0.25">
      <c r="A55" s="4"/>
      <c r="B55" s="4"/>
      <c r="C55" s="4"/>
      <c r="D55" s="4"/>
      <c r="E55" s="4"/>
    </row>
    <row r="56" spans="1:8" ht="20.149999999999999" customHeight="1" thickBot="1" x14ac:dyDescent="0.3">
      <c r="A56" s="2"/>
      <c r="B56" s="1" t="s">
        <v>4</v>
      </c>
      <c r="C56" s="1" t="s">
        <v>3</v>
      </c>
      <c r="D56" s="1" t="s">
        <v>2</v>
      </c>
      <c r="E56" s="8" t="s">
        <v>1</v>
      </c>
    </row>
    <row r="57" spans="1:8" ht="25.4" customHeight="1" thickBot="1" x14ac:dyDescent="0.3">
      <c r="A57" s="7"/>
      <c r="B57" s="11">
        <f>[1]DadesPDespeses!G32/1000000</f>
        <v>1.5555792099999999</v>
      </c>
      <c r="C57" s="10">
        <f>[1]DadesPDespeses!F32/1000000</f>
        <v>1.5180699600000003</v>
      </c>
      <c r="D57" s="10">
        <f>[1]DadesPDespeses!D32/1000000</f>
        <v>3.0736491699999999</v>
      </c>
      <c r="E57" s="9">
        <f>[1]PendentRecaptiPagam!E29/1000000</f>
        <v>3.07864512</v>
      </c>
    </row>
    <row r="58" spans="1:8" ht="13" thickTop="1" x14ac:dyDescent="0.25"/>
  </sheetData>
  <sheetProtection algorithmName="SHA-512" hashValue="sEX7pHrhupGb6kqAhsJ4oXx9Z96CzOMnWcMZD5g56ngmrKznmvtRJaj5uHQrfdkuPQSpMTni618/GgyXYAm6GA==" saltValue="edrAjt5HRq2gQ0SGYG9rUw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2026-03-30T08:30:47Z</dcterms:created>
  <dcterms:modified xsi:type="dcterms:W3CDTF">2026-04-01T09:32:49Z</dcterms:modified>
</cp:coreProperties>
</file>